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RI 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Revelata deepKPI</author>
  </authors>
  <commentList>
    <comment ref="C11" authorId="0">
      <text>
        <r>
          <rPr>
            <sz val="10"/>
            <rFont val="Arial"/>
            <family val="2"/>
          </rPr>
          <t xml:space="preserve">= Total company-owned EOP - Olive Garden - LongHorn. deepKPI lacks clean separate Fine Dining / Other Business period-end counts; carried combined.</t>
        </r>
      </text>
    </comment>
    <comment ref="C12" authorId="0">
      <text>
        <r>
          <rPr>
            <sz val="10"/>
            <rFont val="Arial"/>
            <family val="2"/>
          </rPr>
          <t xml:space="preserve">deepKPI: Total Number of Company-Owned and Operated Restaurants.</t>
        </r>
      </text>
    </comment>
    <comment ref="C13" authorId="0">
      <text>
        <r>
          <rPr>
            <sz val="10"/>
            <rFont val="Arial"/>
            <family val="2"/>
          </rPr>
          <t xml:space="preserve">= EOP / prior EOP - 1. Projection driver for unit growth.</t>
        </r>
      </text>
    </comment>
    <comment ref="C16" authorId="0">
      <text>
        <r>
          <rPr>
            <sz val="10"/>
            <rFont val="Arial"/>
            <family val="2"/>
          </rPr>
          <t xml:space="preserve">Blended same-restaurant sales growth for consolidated full-service dining (deepKPI).</t>
        </r>
      </text>
    </comment>
    <comment ref="C19" authorId="0">
      <text>
        <r>
          <rPr>
            <sz val="10"/>
            <rFont val="Arial"/>
            <family val="2"/>
          </rPr>
          <t xml:space="preserve">Historical: reported segment sales (deepKPI). Projection: prior x (1+SSS) x (1+net unit growth).</t>
        </r>
      </text>
    </comment>
    <comment ref="C20" authorId="0">
      <text>
        <r>
          <rPr>
            <sz val="10"/>
            <rFont val="Arial"/>
            <family val="2"/>
          </rPr>
          <t xml:space="preserve">Historical: reported segment sales (deepKPI). Projection: prior x (1+SSS) x (1+net unit growth).</t>
        </r>
      </text>
    </comment>
    <comment ref="C21" authorId="0">
      <text>
        <r>
          <rPr>
            <sz val="10"/>
            <rFont val="Arial"/>
            <family val="2"/>
          </rPr>
          <t xml:space="preserve">Historical: reported segment sales (deepKPI). Projection: prior x (1+SSS) x (1+net unit growth).</t>
        </r>
      </text>
    </comment>
    <comment ref="C22" authorId="0">
      <text>
        <r>
          <rPr>
            <sz val="10"/>
            <rFont val="Arial"/>
            <family val="2"/>
          </rPr>
          <t xml:space="preserve">Historical: reported segment sales (deepKPI). Projection: prior x (1+SSS) x (1+net unit growth).</t>
        </r>
      </text>
    </comment>
    <comment ref="C24" authorId="0">
      <text>
        <r>
          <rPr>
            <sz val="10"/>
            <rFont val="Arial"/>
            <family val="2"/>
          </rPr>
          <t xml:space="preserve">= Revenue from Restaurants Total / total company-owned EOP. Memo.</t>
        </r>
      </text>
    </comment>
    <comment ref="C27" authorId="0">
      <text>
        <r>
          <rPr>
            <sz val="10"/>
            <rFont val="Arial"/>
            <family val="2"/>
          </rPr>
          <t xml:space="preserve">Plug = reported Total Sales - sum of segment sales (Darden segments sum to total; ~0).</t>
        </r>
      </text>
    </comment>
    <comment ref="C28" authorId="0">
      <text>
        <r>
          <rPr>
            <sz val="10"/>
            <rFont val="Arial"/>
            <family val="2"/>
          </rPr>
          <t xml:space="preserve">Reported total sales (deepKPI: Total Sales - Fiscal year ended).</t>
        </r>
      </text>
    </comment>
    <comment ref="C35" authorId="0">
      <text>
        <r>
          <rPr>
            <sz val="10"/>
            <rFont val="Arial"/>
            <family val="2"/>
          </rPr>
          <t xml:space="preserve">Reported Food and Beverage Costs and Expenses - fiscal year ended (deepKPI), all four years.</t>
        </r>
      </text>
    </comment>
    <comment ref="C36" authorId="0">
      <text>
        <r>
          <rPr>
            <sz val="10"/>
            <rFont val="Arial"/>
            <family val="2"/>
          </rPr>
          <t xml:space="preserve">Reported Restaurant Labor Costs and Expenses - fiscal year ended (deepKPI), all four years.</t>
        </r>
      </text>
    </comment>
    <comment ref="C42" authorId="0">
      <text>
        <r>
          <rPr>
            <sz val="10"/>
            <rFont val="Arial"/>
            <family val="2"/>
          </rPr>
          <t xml:space="preserve">= reported Total Operating Expenses - sum of the named cost lines. Reconciles deepKPI's named lines to the reported total (small; 0 in FY22-23 where F&amp;B/labor were residual-split).</t>
        </r>
      </text>
    </comment>
    <comment ref="C53" authorId="0">
      <text>
        <r>
          <rPr>
            <sz val="10"/>
            <rFont val="Arial"/>
            <family val="2"/>
          </rPr>
          <t xml:space="preserve">D&amp;A projected via DEPRECIATION SCHEDULE, not as % of revenue.</t>
        </r>
      </text>
    </comment>
    <comment ref="C59" authorId="0">
      <text>
        <r>
          <rPr>
            <sz val="10"/>
            <rFont val="Arial"/>
            <family val="2"/>
          </rPr>
          <t xml:space="preserve">Ref location section.</t>
        </r>
      </text>
    </comment>
    <comment ref="C77" authorId="0">
      <text>
        <r>
          <rPr>
            <sz val="10"/>
            <rFont val="Arial"/>
            <family val="2"/>
          </rPr>
          <t xml:space="preserve">= Total Revenue - Total Costs. Segments have no separate cost breakout (C0), so no segment OI lines.</t>
        </r>
      </text>
    </comment>
    <comment ref="C82" authorId="0">
      <text>
        <r>
          <rPr>
            <sz val="10"/>
            <rFont val="Arial"/>
            <family val="2"/>
          </rPr>
          <t xml:space="preserve">Rerouted to DEPRECIATION SCHEDULE D&amp;A.</t>
        </r>
      </text>
    </comment>
    <comment ref="C85" authorId="0">
      <text>
        <r>
          <rPr>
            <sz val="10"/>
            <rFont val="Arial"/>
            <family val="2"/>
          </rPr>
          <t xml:space="preserve">= Operating Income + D&amp;A.</t>
        </r>
      </text>
    </comment>
    <comment ref="C90" authorId="0">
      <text>
        <r>
          <rPr>
            <sz val="10"/>
            <rFont val="Arial"/>
            <family val="2"/>
          </rPr>
          <t xml:space="preserve">= prior EOP; blank first historical year.</t>
        </r>
      </text>
    </comment>
    <comment ref="C92" authorId="0">
      <text>
        <r>
          <rPr>
            <sz val="10"/>
            <rFont val="Arial"/>
            <family val="2"/>
          </rPr>
          <t xml:space="preserve">Refers to Depreciation build; subtracted.</t>
        </r>
      </text>
    </comment>
    <comment ref="C93" authorId="0">
      <text>
        <r>
          <rPr>
            <sz val="10"/>
            <rFont val="Arial"/>
            <family val="2"/>
          </rPr>
          <t xml:space="preserve">Plug.</t>
        </r>
      </text>
    </comment>
    <comment ref="C98" authorId="0">
      <text>
        <r>
          <rPr>
            <sz val="10"/>
            <rFont val="Arial"/>
            <family val="2"/>
          </rPr>
          <t xml:space="preserve">Reported net PP&amp;E. deepKPI lacks the gross PP&amp;E component breakdown for DRI; per build fallback only net PP&amp;E is carried.</t>
        </r>
      </text>
    </comment>
    <comment ref="C99" authorId="0">
      <text>
        <r>
          <rPr>
            <sz val="10"/>
            <rFont val="Arial"/>
            <family val="2"/>
          </rPr>
          <t xml:space="preserve">= Net PP&amp;E / D&amp;A (years).</t>
        </r>
      </text>
    </comment>
    <comment ref="C100" authorId="0">
      <text>
        <r>
          <rPr>
            <sz val="10"/>
            <rFont val="Arial"/>
            <family val="2"/>
          </rPr>
          <t xml:space="preserve">deepKPI cash-flow D&amp;A errored; income-statement D&amp;A used (note).</t>
        </r>
      </text>
    </comment>
    <comment ref="C103" authorId="0">
      <text>
        <r>
          <rPr>
            <sz val="10"/>
            <rFont val="Arial"/>
            <family val="2"/>
          </rPr>
          <t xml:space="preserve">Cash-flow capex (Purchases of land, buildings and equipment); magnitude positive.</t>
        </r>
      </text>
    </comment>
    <comment ref="C107" authorId="0">
      <text>
        <r>
          <rPr>
            <sz val="10"/>
            <rFont val="Arial"/>
            <family val="2"/>
          </rPr>
          <t xml:space="preserve">Roll-forward plug = EOP - BOP - Capex + D&amp;A.</t>
        </r>
      </text>
    </comment>
    <comment ref="C119" authorId="0">
      <text>
        <r>
          <rPr>
            <sz val="10"/>
            <rFont val="Arial"/>
            <family val="2"/>
          </rPr>
          <t xml:space="preserve">= Receivables / Revenue x 365.</t>
        </r>
      </text>
    </comment>
    <comment ref="C120" authorId="0">
      <text>
        <r>
          <rPr>
            <sz val="10"/>
            <rFont val="Arial"/>
            <family val="2"/>
          </rPr>
          <t xml:space="preserve">= Inventories / Food and beverage cost x 365.</t>
        </r>
      </text>
    </comment>
    <comment ref="C133" authorId="0">
      <text>
        <r>
          <rPr>
            <sz val="10"/>
            <rFont val="Arial"/>
            <family val="2"/>
          </rPr>
          <t xml:space="preserve">= AP / Total Operating Expenses x 365.</t>
        </r>
      </text>
    </comment>
    <comment ref="C141" authorId="0">
      <text>
        <r>
          <rPr>
            <sz val="10"/>
            <rFont val="Arial"/>
            <family val="2"/>
          </rPr>
          <t xml:space="preserve">= Total Current Operating Assets - Total Current Operating Liabilities. Negative for cash restaurants (normal).</t>
        </r>
      </text>
    </comment>
    <comment ref="C142" authorId="0">
      <text>
        <r>
          <rPr>
            <sz val="10"/>
            <rFont val="Arial"/>
            <family val="2"/>
          </rPr>
          <t xml:space="preserve">= NWC(t) - NWC(t-1); first year blank.</t>
        </r>
      </text>
    </comment>
  </commentList>
</comments>
</file>

<file path=xl/sharedStrings.xml><?xml version="1.0" encoding="utf-8"?>
<sst xmlns="http://schemas.openxmlformats.org/spreadsheetml/2006/main" count="429" uniqueCount="103">
  <si>
    <t xml:space="preserve">Darden Restaurants, Inc. — operating model (deepKPI)</t>
  </si>
  <si>
    <t xml:space="preserve">REVENUE</t>
  </si>
  <si>
    <t xml:space="preserve">Comparable-sales-growth build. Darden reports segment sales and blended U.S. same-restaurant sales %; no comparable-cohort dollar bridge -&gt; build B. Costs are consolidated-only -&gt; cost path C0.</t>
  </si>
  <si>
    <t xml:space="preserve">-</t>
  </si>
  <si>
    <t xml:space="preserve">Locations — by reportable segment (company-owned EOP)</t>
  </si>
  <si>
    <t xml:space="preserve">  Olive Garden</t>
  </si>
  <si>
    <t xml:space="preserve">  LongHorn Steakhouse</t>
  </si>
  <si>
    <t xml:space="preserve">  Fine Dining + Other Business (combined)</t>
  </si>
  <si>
    <t xml:space="preserve">Total company-owned restaurants (EOP)</t>
  </si>
  <si>
    <t xml:space="preserve">    Net unit growth %</t>
  </si>
  <si>
    <t xml:space="preserve">Comparable sales (SSS)</t>
  </si>
  <si>
    <t xml:space="preserve">  Comparable sales (SSS), %</t>
  </si>
  <si>
    <t xml:space="preserve">Revenue from Restaurants — by segment</t>
  </si>
  <si>
    <t xml:space="preserve">(in thousands)</t>
  </si>
  <si>
    <t xml:space="preserve">  Fine Dining</t>
  </si>
  <si>
    <t xml:space="preserve">  Other Business</t>
  </si>
  <si>
    <t xml:space="preserve">Revenue from Restaurants — Total</t>
  </si>
  <si>
    <t xml:space="preserve">    Revenue per Restaurant</t>
  </si>
  <si>
    <t xml:space="preserve">Other Revenue &amp; Total Revenue</t>
  </si>
  <si>
    <t xml:space="preserve">  Other Revenue</t>
  </si>
  <si>
    <t xml:space="preserve">TOTAL REVENUE</t>
  </si>
  <si>
    <t xml:space="preserve">    Memo: components − Total (must = 0)</t>
  </si>
  <si>
    <t xml:space="preserve">COSTS</t>
  </si>
  <si>
    <t xml:space="preserve">Consolidated Costs</t>
  </si>
  <si>
    <t xml:space="preserve">    Food and beverage</t>
  </si>
  <si>
    <t xml:space="preserve">    Restaurant labor</t>
  </si>
  <si>
    <t xml:space="preserve">    Restaurant expenses</t>
  </si>
  <si>
    <t xml:space="preserve">    Marketing expenses</t>
  </si>
  <si>
    <t xml:space="preserve">    General and administrative expenses</t>
  </si>
  <si>
    <t xml:space="preserve">    Depreciation and amortization</t>
  </si>
  <si>
    <t xml:space="preserve">    Impairments and disposal of assets, net</t>
  </si>
  <si>
    <t xml:space="preserve">    Other operating costs (reconciling), net</t>
  </si>
  <si>
    <t xml:space="preserve">Total operating expenses</t>
  </si>
  <si>
    <t xml:space="preserve">    Memo: reported Total Operating Expenses</t>
  </si>
  <si>
    <t xml:space="preserve">    Memo: sum − reported (must = 0)</t>
  </si>
  <si>
    <t xml:space="preserve">Consolidated Costs — % of revenue</t>
  </si>
  <si>
    <t xml:space="preserve">Cost per company-owned location</t>
  </si>
  <si>
    <t xml:space="preserve">    Company-Owned EOP location count</t>
  </si>
  <si>
    <t xml:space="preserve">    Food and beverage per location</t>
  </si>
  <si>
    <t xml:space="preserve">    Labor per location</t>
  </si>
  <si>
    <t xml:space="preserve">    Restaurant expenses per location</t>
  </si>
  <si>
    <t xml:space="preserve">CONSOLIDATED FINANCIALS</t>
  </si>
  <si>
    <t xml:space="preserve">Revenue</t>
  </si>
  <si>
    <t xml:space="preserve">Total Revenue</t>
  </si>
  <si>
    <t xml:space="preserve">Cost</t>
  </si>
  <si>
    <t xml:space="preserve">Total Costs</t>
  </si>
  <si>
    <t xml:space="preserve">Operating Income</t>
  </si>
  <si>
    <t xml:space="preserve">Total Operating Income</t>
  </si>
  <si>
    <t xml:space="preserve">    Memo: Operating Income vs. reported (must = 0)</t>
  </si>
  <si>
    <t xml:space="preserve">    check</t>
  </si>
  <si>
    <t xml:space="preserve">Depreciation &amp; Amortization</t>
  </si>
  <si>
    <t xml:space="preserve">Total Depreciation &amp; Amortization</t>
  </si>
  <si>
    <t xml:space="preserve">EBITDA</t>
  </si>
  <si>
    <t xml:space="preserve">Total EBITDA</t>
  </si>
  <si>
    <t xml:space="preserve">DEPRECIATION SCHEDULE</t>
  </si>
  <si>
    <t xml:space="preserve">Depreciation Schedule</t>
  </si>
  <si>
    <t xml:space="preserve">    Net Property and Equipment, BOP</t>
  </si>
  <si>
    <t xml:space="preserve">    Capital Expenditures</t>
  </si>
  <si>
    <t xml:space="preserve">    Depreciation &amp; Amortization</t>
  </si>
  <si>
    <t xml:space="preserve">    Other</t>
  </si>
  <si>
    <t xml:space="preserve">    Net Property and Equipment, EOP</t>
  </si>
  <si>
    <t xml:space="preserve">    Memo: BOP + Capex − D&amp;A + Other − EOP (must = 0)</t>
  </si>
  <si>
    <t xml:space="preserve">Depreciation</t>
  </si>
  <si>
    <t xml:space="preserve">    Land, buildings and equipment, net</t>
  </si>
  <si>
    <t xml:space="preserve">    Implied Useful Life</t>
  </si>
  <si>
    <t xml:space="preserve">Capital Expenditures</t>
  </si>
  <si>
    <t xml:space="preserve">    as % of revenue</t>
  </si>
  <si>
    <t xml:space="preserve">Other</t>
  </si>
  <si>
    <t xml:space="preserve">NET WORKING CAPITAL</t>
  </si>
  <si>
    <t xml:space="preserve">Current Operating Assets</t>
  </si>
  <si>
    <t xml:space="preserve">    Receivables, net</t>
  </si>
  <si>
    <t xml:space="preserve">    Inventories</t>
  </si>
  <si>
    <t xml:space="preserve">    Prepaid income taxes</t>
  </si>
  <si>
    <t xml:space="preserve">Total Current Operating Assets</t>
  </si>
  <si>
    <t xml:space="preserve">Current Operating Assets — Drivers</t>
  </si>
  <si>
    <t xml:space="preserve">    Receivables, net — DSO</t>
  </si>
  <si>
    <t xml:space="preserve">    Inventories — DIO</t>
  </si>
  <si>
    <t xml:space="preserve">    Prepaid income taxes — % of OpEx</t>
  </si>
  <si>
    <t xml:space="preserve">Current Operating Liabilities</t>
  </si>
  <si>
    <t xml:space="preserve">    Accounts payable</t>
  </si>
  <si>
    <t xml:space="preserve">    Accrued payroll</t>
  </si>
  <si>
    <t xml:space="preserve">    Other accrued taxes</t>
  </si>
  <si>
    <t xml:space="preserve">    Unearned revenues (gift cards)</t>
  </si>
  <si>
    <t xml:space="preserve">    Operating lease liabilities (current)</t>
  </si>
  <si>
    <t xml:space="preserve">    Other current liabilities</t>
  </si>
  <si>
    <t xml:space="preserve">Total Current Operating Liabilities</t>
  </si>
  <si>
    <t xml:space="preserve">Current Operating Liabilities — Drivers</t>
  </si>
  <si>
    <t xml:space="preserve">    Accounts payable — DPO</t>
  </si>
  <si>
    <t xml:space="preserve">    Accrued payroll — % of OpEx</t>
  </si>
  <si>
    <t xml:space="preserve">    Other accrued taxes — % of OpEx</t>
  </si>
  <si>
    <t xml:space="preserve">    Unearned revenues (gift cards) — % of Revenue</t>
  </si>
  <si>
    <t xml:space="preserve">    Operating lease liabilities (current) — % of OpEx</t>
  </si>
  <si>
    <t xml:space="preserve">    Other current liabilities — % of OpEx</t>
  </si>
  <si>
    <t xml:space="preserve">Net Working Capital</t>
  </si>
  <si>
    <t xml:space="preserve">Net Working Capital (NWC)</t>
  </si>
  <si>
    <t xml:space="preserve">    Change in NWC</t>
  </si>
  <si>
    <t xml:space="preserve">Notes</t>
  </si>
  <si>
    <t xml:space="preserve">Source: Revelata deepKPI (SEC 10-K/10-Q). Green cells are hyperlinked deepKPI inputs.</t>
  </si>
  <si>
    <t xml:space="preserve">Revenue: comparable-sales-growth build (B); 4 reportable segments sum to reported total (Other plug ~0). Projections grow each segment by blended SSS x net unit growth.</t>
  </si>
  <si>
    <t xml:space="preserve">Costs: consolidated (C0) — Darden reports segment sales and segment profit but operating-cost line items only on a consolidated basis. Food &amp; beverage and Restaurant labor use the clean reported 'Costs and Expenses - fiscal year ended' deepKPI series for all four years. A small Other operating costs (reconciling) line ties the named lines to reported Total Operating Expenses (memo=0).</t>
  </si>
  <si>
    <t xml:space="preserve">Depreciation: deepKPI lacks DRI gross PP&amp;E component breakdown; per build fallback only reported Net PP&amp;E is carried. Cash-flow D&amp;A series errored; income-statement D&amp;A used.</t>
  </si>
  <si>
    <t xml:space="preserve">Operating income ties to reported every year (memo=0). PP&amp;E roll-forward foots (memo=0).</t>
  </si>
  <si>
    <t xml:space="preserve">Projections (FY2026-30): red dashed cells are drivers (3-yr avg, held flat); override as needed.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</si>
</sst>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"/>
    <numFmt numFmtId="166" formatCode="_(* #,##0_);_(* \(#,##0\);_(* \-_);_(@_)"/>
    <numFmt numFmtId="167" formatCode="_(#,##0.0%_);_(\(#,##0.0%\);_(\-_);_(@_)"/>
    <numFmt numFmtId="168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Calibri"/>
      <family val="0"/>
      <charset val="1"/>
    </font>
    <font>
      <b val="true"/>
      <u val="single"/>
      <sz val="11"/>
      <name val="Calibri"/>
      <family val="0"/>
      <charset val="1"/>
    </font>
    <font>
      <b val="true"/>
      <u val="single"/>
      <sz val="16"/>
      <name val="Calibri"/>
      <family val="0"/>
      <charset val="1"/>
    </font>
    <font>
      <i val="true"/>
      <sz val="11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sz val="11"/>
      <color rgb="FF0563C1"/>
      <name val="Calibri"/>
      <family val="0"/>
      <charset val="1"/>
    </font>
    <font>
      <sz val="11"/>
      <color rgb="FFFF0000"/>
      <name val="Calibri"/>
      <family val="0"/>
      <charset val="1"/>
    </font>
    <font>
      <i val="true"/>
      <sz val="10"/>
      <name val="Calibri"/>
      <family val="0"/>
      <charset val="1"/>
    </font>
    <font>
      <b val="true"/>
      <i val="true"/>
      <sz val="11"/>
      <name val="Calibri"/>
      <family val="0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revelata.com/docviewer?pvid=174090" TargetMode="External"/><Relationship Id="rId3" Type="http://schemas.openxmlformats.org/officeDocument/2006/relationships/hyperlink" Target="https://www.revelata.com/docviewer?pvid=174090" TargetMode="External"/><Relationship Id="rId4" Type="http://schemas.openxmlformats.org/officeDocument/2006/relationships/hyperlink" Target="https://www.revelata.com/docviewer?pvid=174090" TargetMode="External"/><Relationship Id="rId5" Type="http://schemas.openxmlformats.org/officeDocument/2006/relationships/hyperlink" Target="https://www.revelata.com/docviewer?pvid=174090" TargetMode="External"/><Relationship Id="rId6" Type="http://schemas.openxmlformats.org/officeDocument/2006/relationships/hyperlink" Target="https://www.revelata.com/docviewer?pvid=174635" TargetMode="External"/><Relationship Id="rId7" Type="http://schemas.openxmlformats.org/officeDocument/2006/relationships/hyperlink" Target="https://www.revelata.com/docviewer?pvid=174635" TargetMode="External"/><Relationship Id="rId8" Type="http://schemas.openxmlformats.org/officeDocument/2006/relationships/hyperlink" Target="https://www.revelata.com/docviewer?pvid=174635" TargetMode="External"/><Relationship Id="rId9" Type="http://schemas.openxmlformats.org/officeDocument/2006/relationships/hyperlink" Target="https://www.revelata.com/docviewer?pvid=174635" TargetMode="External"/><Relationship Id="rId10" Type="http://schemas.openxmlformats.org/officeDocument/2006/relationships/hyperlink" Target="https://www.revelata.com/docviewer?pvid=174090" TargetMode="External"/><Relationship Id="rId11" Type="http://schemas.openxmlformats.org/officeDocument/2006/relationships/hyperlink" Target="https://www.revelata.com/docviewer?pvid=174090" TargetMode="External"/><Relationship Id="rId12" Type="http://schemas.openxmlformats.org/officeDocument/2006/relationships/hyperlink" Target="https://www.revelata.com/docviewer?pvid=174090" TargetMode="External"/><Relationship Id="rId13" Type="http://schemas.openxmlformats.org/officeDocument/2006/relationships/hyperlink" Target="https://www.revelata.com/docviewer?pvid=174090" TargetMode="External"/><Relationship Id="rId14" Type="http://schemas.openxmlformats.org/officeDocument/2006/relationships/hyperlink" Target="https://www.revelata.com/docviewer?pvid=578" TargetMode="External"/><Relationship Id="rId15" Type="http://schemas.openxmlformats.org/officeDocument/2006/relationships/hyperlink" Target="https://www.revelata.com/docviewer?pvid=578" TargetMode="External"/><Relationship Id="rId16" Type="http://schemas.openxmlformats.org/officeDocument/2006/relationships/hyperlink" Target="https://www.revelata.com/docviewer?pvid=578" TargetMode="External"/><Relationship Id="rId17" Type="http://schemas.openxmlformats.org/officeDocument/2006/relationships/hyperlink" Target="https://www.revelata.com/docviewer?pvid=578" TargetMode="External"/><Relationship Id="rId18" Type="http://schemas.openxmlformats.org/officeDocument/2006/relationships/hyperlink" Target="https://www.revelata.com/docviewer?pvid=10145" TargetMode="External"/><Relationship Id="rId19" Type="http://schemas.openxmlformats.org/officeDocument/2006/relationships/hyperlink" Target="https://www.revelata.com/docviewer?pvid=10145" TargetMode="External"/><Relationship Id="rId20" Type="http://schemas.openxmlformats.org/officeDocument/2006/relationships/hyperlink" Target="https://www.revelata.com/docviewer?pvid=10145" TargetMode="External"/><Relationship Id="rId21" Type="http://schemas.openxmlformats.org/officeDocument/2006/relationships/hyperlink" Target="https://www.revelata.com/docviewer?pvid=10145" TargetMode="External"/><Relationship Id="rId22" Type="http://schemas.openxmlformats.org/officeDocument/2006/relationships/hyperlink" Target="https://www.revelata.com/docviewer?pvid=10145" TargetMode="External"/><Relationship Id="rId23" Type="http://schemas.openxmlformats.org/officeDocument/2006/relationships/hyperlink" Target="https://www.revelata.com/docviewer?pvid=10145" TargetMode="External"/><Relationship Id="rId24" Type="http://schemas.openxmlformats.org/officeDocument/2006/relationships/hyperlink" Target="https://www.revelata.com/docviewer?pvid=10145" TargetMode="External"/><Relationship Id="rId25" Type="http://schemas.openxmlformats.org/officeDocument/2006/relationships/hyperlink" Target="https://www.revelata.com/docviewer?pvid=10145" TargetMode="External"/><Relationship Id="rId26" Type="http://schemas.openxmlformats.org/officeDocument/2006/relationships/hyperlink" Target="https://www.revelata.com/docviewer?pvid=10145" TargetMode="External"/><Relationship Id="rId27" Type="http://schemas.openxmlformats.org/officeDocument/2006/relationships/hyperlink" Target="https://www.revelata.com/docviewer?pvid=10145" TargetMode="External"/><Relationship Id="rId28" Type="http://schemas.openxmlformats.org/officeDocument/2006/relationships/hyperlink" Target="https://www.revelata.com/docviewer?pvid=10145" TargetMode="External"/><Relationship Id="rId29" Type="http://schemas.openxmlformats.org/officeDocument/2006/relationships/hyperlink" Target="https://www.revelata.com/docviewer?pvid=10145" TargetMode="External"/><Relationship Id="rId30" Type="http://schemas.openxmlformats.org/officeDocument/2006/relationships/hyperlink" Target="https://www.revelata.com/docviewer?pvid=10145" TargetMode="External"/><Relationship Id="rId31" Type="http://schemas.openxmlformats.org/officeDocument/2006/relationships/hyperlink" Target="https://www.revelata.com/docviewer?pvid=10145" TargetMode="External"/><Relationship Id="rId32" Type="http://schemas.openxmlformats.org/officeDocument/2006/relationships/hyperlink" Target="https://www.revelata.com/docviewer?pvid=10145" TargetMode="External"/><Relationship Id="rId33" Type="http://schemas.openxmlformats.org/officeDocument/2006/relationships/hyperlink" Target="https://www.revelata.com/docviewer?pvid=10145" TargetMode="External"/><Relationship Id="rId34" Type="http://schemas.openxmlformats.org/officeDocument/2006/relationships/hyperlink" Target="https://www.revelata.com/docviewer?pvid=10145" TargetMode="External"/><Relationship Id="rId35" Type="http://schemas.openxmlformats.org/officeDocument/2006/relationships/hyperlink" Target="https://www.revelata.com/docviewer?pvid=10145" TargetMode="External"/><Relationship Id="rId36" Type="http://schemas.openxmlformats.org/officeDocument/2006/relationships/hyperlink" Target="https://www.revelata.com/docviewer?pvid=10145" TargetMode="External"/><Relationship Id="rId37" Type="http://schemas.openxmlformats.org/officeDocument/2006/relationships/hyperlink" Target="https://www.revelata.com/docviewer?pvid=10145" TargetMode="External"/><Relationship Id="rId38" Type="http://schemas.openxmlformats.org/officeDocument/2006/relationships/hyperlink" Target="https://www.revelata.com/docviewer?pvid=174113" TargetMode="External"/><Relationship Id="rId39" Type="http://schemas.openxmlformats.org/officeDocument/2006/relationships/hyperlink" Target="https://www.revelata.com/docviewer?pvid=174113" TargetMode="External"/><Relationship Id="rId40" Type="http://schemas.openxmlformats.org/officeDocument/2006/relationships/hyperlink" Target="https://www.revelata.com/docviewer?pvid=174113" TargetMode="External"/><Relationship Id="rId41" Type="http://schemas.openxmlformats.org/officeDocument/2006/relationships/hyperlink" Target="https://www.revelata.com/docviewer?pvid=174113" TargetMode="External"/><Relationship Id="rId42" Type="http://schemas.openxmlformats.org/officeDocument/2006/relationships/hyperlink" Target="https://www.revelata.com/docviewer?pvid=172780" TargetMode="External"/><Relationship Id="rId43" Type="http://schemas.openxmlformats.org/officeDocument/2006/relationships/hyperlink" Target="https://www.revelata.com/docviewer?pvid=172780" TargetMode="External"/><Relationship Id="rId44" Type="http://schemas.openxmlformats.org/officeDocument/2006/relationships/hyperlink" Target="https://www.revelata.com/docviewer?pvid=172780" TargetMode="External"/><Relationship Id="rId45" Type="http://schemas.openxmlformats.org/officeDocument/2006/relationships/hyperlink" Target="https://www.revelata.com/docviewer?pvid=172780" TargetMode="External"/><Relationship Id="rId46" Type="http://schemas.openxmlformats.org/officeDocument/2006/relationships/hyperlink" Target="https://www.revelata.com/docviewer?pvid=174122" TargetMode="External"/><Relationship Id="rId47" Type="http://schemas.openxmlformats.org/officeDocument/2006/relationships/hyperlink" Target="https://www.revelata.com/docviewer?pvid=174122" TargetMode="External"/><Relationship Id="rId48" Type="http://schemas.openxmlformats.org/officeDocument/2006/relationships/hyperlink" Target="https://www.revelata.com/docviewer?pvid=174122" TargetMode="External"/><Relationship Id="rId49" Type="http://schemas.openxmlformats.org/officeDocument/2006/relationships/hyperlink" Target="https://www.revelata.com/docviewer?pvid=174122" TargetMode="External"/><Relationship Id="rId50" Type="http://schemas.openxmlformats.org/officeDocument/2006/relationships/hyperlink" Target="https://www.revelata.com/docviewer?pvid=174131" TargetMode="External"/><Relationship Id="rId51" Type="http://schemas.openxmlformats.org/officeDocument/2006/relationships/hyperlink" Target="https://www.revelata.com/docviewer?pvid=174131" TargetMode="External"/><Relationship Id="rId52" Type="http://schemas.openxmlformats.org/officeDocument/2006/relationships/hyperlink" Target="https://www.revelata.com/docviewer?pvid=174131" TargetMode="External"/><Relationship Id="rId53" Type="http://schemas.openxmlformats.org/officeDocument/2006/relationships/hyperlink" Target="https://www.revelata.com/docviewer?pvid=174131" TargetMode="External"/><Relationship Id="rId54" Type="http://schemas.openxmlformats.org/officeDocument/2006/relationships/hyperlink" Target="https://www.revelata.com/docviewer?pvid=174140" TargetMode="External"/><Relationship Id="rId55" Type="http://schemas.openxmlformats.org/officeDocument/2006/relationships/hyperlink" Target="https://www.revelata.com/docviewer?pvid=174140" TargetMode="External"/><Relationship Id="rId56" Type="http://schemas.openxmlformats.org/officeDocument/2006/relationships/hyperlink" Target="https://www.revelata.com/docviewer?pvid=174140" TargetMode="External"/><Relationship Id="rId57" Type="http://schemas.openxmlformats.org/officeDocument/2006/relationships/hyperlink" Target="https://www.revelata.com/docviewer?pvid=174140" TargetMode="External"/><Relationship Id="rId58" Type="http://schemas.openxmlformats.org/officeDocument/2006/relationships/hyperlink" Target="https://www.revelata.com/docviewer?pvid=174149" TargetMode="External"/><Relationship Id="rId59" Type="http://schemas.openxmlformats.org/officeDocument/2006/relationships/hyperlink" Target="https://www.revelata.com/docviewer?pvid=174149" TargetMode="External"/><Relationship Id="rId60" Type="http://schemas.openxmlformats.org/officeDocument/2006/relationships/hyperlink" Target="https://www.revelata.com/docviewer?pvid=174149" TargetMode="External"/><Relationship Id="rId61" Type="http://schemas.openxmlformats.org/officeDocument/2006/relationships/hyperlink" Target="https://www.revelata.com/docviewer?pvid=174149" TargetMode="External"/><Relationship Id="rId62" Type="http://schemas.openxmlformats.org/officeDocument/2006/relationships/hyperlink" Target="https://www.revelata.com/docviewer?pvid=174155" TargetMode="External"/><Relationship Id="rId63" Type="http://schemas.openxmlformats.org/officeDocument/2006/relationships/hyperlink" Target="https://www.revelata.com/docviewer?pvid=174155" TargetMode="External"/><Relationship Id="rId64" Type="http://schemas.openxmlformats.org/officeDocument/2006/relationships/hyperlink" Target="https://www.revelata.com/docviewer?pvid=174155" TargetMode="External"/><Relationship Id="rId65" Type="http://schemas.openxmlformats.org/officeDocument/2006/relationships/hyperlink" Target="https://www.revelata.com/docviewer?pvid=174155" TargetMode="External"/><Relationship Id="rId66" Type="http://schemas.openxmlformats.org/officeDocument/2006/relationships/hyperlink" Target="https://www.revelata.com/docviewer?pvid=174164" TargetMode="External"/><Relationship Id="rId67" Type="http://schemas.openxmlformats.org/officeDocument/2006/relationships/hyperlink" Target="https://www.revelata.com/docviewer?pvid=174164" TargetMode="External"/><Relationship Id="rId68" Type="http://schemas.openxmlformats.org/officeDocument/2006/relationships/hyperlink" Target="https://www.revelata.com/docviewer?pvid=174164" TargetMode="External"/><Relationship Id="rId69" Type="http://schemas.openxmlformats.org/officeDocument/2006/relationships/hyperlink" Target="https://www.revelata.com/docviewer?pvid=174164" TargetMode="External"/><Relationship Id="rId70" Type="http://schemas.openxmlformats.org/officeDocument/2006/relationships/hyperlink" Target="https://www.revelata.com/docviewer?pvid=174172" TargetMode="External"/><Relationship Id="rId71" Type="http://schemas.openxmlformats.org/officeDocument/2006/relationships/hyperlink" Target="https://www.revelata.com/docviewer?pvid=174172" TargetMode="External"/><Relationship Id="rId72" Type="http://schemas.openxmlformats.org/officeDocument/2006/relationships/hyperlink" Target="https://www.revelata.com/docviewer?pvid=174172" TargetMode="External"/><Relationship Id="rId73" Type="http://schemas.openxmlformats.org/officeDocument/2006/relationships/hyperlink" Target="https://www.revelata.com/docviewer?pvid=174172" TargetMode="External"/><Relationship Id="rId74" Type="http://schemas.openxmlformats.org/officeDocument/2006/relationships/hyperlink" Target="https://www.revelata.com/docviewer?pvid=174200" TargetMode="External"/><Relationship Id="rId75" Type="http://schemas.openxmlformats.org/officeDocument/2006/relationships/hyperlink" Target="https://www.revelata.com/docviewer?pvid=174200" TargetMode="External"/><Relationship Id="rId76" Type="http://schemas.openxmlformats.org/officeDocument/2006/relationships/hyperlink" Target="https://www.revelata.com/docviewer?pvid=174200" TargetMode="External"/><Relationship Id="rId77" Type="http://schemas.openxmlformats.org/officeDocument/2006/relationships/hyperlink" Target="https://www.revelata.com/docviewer?pvid=174200" TargetMode="External"/><Relationship Id="rId78" Type="http://schemas.openxmlformats.org/officeDocument/2006/relationships/hyperlink" Target="https://www.revelata.com/docviewer?pvid=174149" TargetMode="External"/><Relationship Id="rId79" Type="http://schemas.openxmlformats.org/officeDocument/2006/relationships/hyperlink" Target="https://www.revelata.com/docviewer?pvid=174149" TargetMode="External"/><Relationship Id="rId80" Type="http://schemas.openxmlformats.org/officeDocument/2006/relationships/hyperlink" Target="https://www.revelata.com/docviewer?pvid=174149" TargetMode="External"/><Relationship Id="rId81" Type="http://schemas.openxmlformats.org/officeDocument/2006/relationships/hyperlink" Target="https://www.revelata.com/docviewer?pvid=174149" TargetMode="External"/><Relationship Id="rId82" Type="http://schemas.openxmlformats.org/officeDocument/2006/relationships/hyperlink" Target="https://www.revelata.com/docviewer?pvid=174215" TargetMode="External"/><Relationship Id="rId83" Type="http://schemas.openxmlformats.org/officeDocument/2006/relationships/hyperlink" Target="https://www.revelata.com/docviewer?pvid=174215" TargetMode="External"/><Relationship Id="rId84" Type="http://schemas.openxmlformats.org/officeDocument/2006/relationships/hyperlink" Target="https://www.revelata.com/docviewer?pvid=174215" TargetMode="External"/><Relationship Id="rId85" Type="http://schemas.openxmlformats.org/officeDocument/2006/relationships/hyperlink" Target="https://www.revelata.com/docviewer?pvid=174215" TargetMode="External"/><Relationship Id="rId86" Type="http://schemas.openxmlformats.org/officeDocument/2006/relationships/hyperlink" Target="https://www.revelata.com/docviewer?pvid=174243" TargetMode="External"/><Relationship Id="rId87" Type="http://schemas.openxmlformats.org/officeDocument/2006/relationships/hyperlink" Target="https://www.revelata.com/docviewer?pvid=174243" TargetMode="External"/><Relationship Id="rId88" Type="http://schemas.openxmlformats.org/officeDocument/2006/relationships/hyperlink" Target="https://www.revelata.com/docviewer?pvid=174243" TargetMode="External"/><Relationship Id="rId89" Type="http://schemas.openxmlformats.org/officeDocument/2006/relationships/hyperlink" Target="https://www.revelata.com/docviewer?pvid=174243" TargetMode="External"/><Relationship Id="rId90" Type="http://schemas.openxmlformats.org/officeDocument/2006/relationships/hyperlink" Target="https://www.revelata.com/docviewer?pvid=174273" TargetMode="External"/><Relationship Id="rId91" Type="http://schemas.openxmlformats.org/officeDocument/2006/relationships/hyperlink" Target="https://www.revelata.com/docviewer?pvid=174273" TargetMode="External"/><Relationship Id="rId92" Type="http://schemas.openxmlformats.org/officeDocument/2006/relationships/hyperlink" Target="https://www.revelata.com/docviewer?pvid=174273" TargetMode="External"/><Relationship Id="rId93" Type="http://schemas.openxmlformats.org/officeDocument/2006/relationships/hyperlink" Target="https://www.revelata.com/docviewer?pvid=174273" TargetMode="External"/><Relationship Id="rId94" Type="http://schemas.openxmlformats.org/officeDocument/2006/relationships/hyperlink" Target="https://www.revelata.com/docviewer?pvid=174285" TargetMode="External"/><Relationship Id="rId95" Type="http://schemas.openxmlformats.org/officeDocument/2006/relationships/hyperlink" Target="https://www.revelata.com/docviewer?pvid=174285" TargetMode="External"/><Relationship Id="rId96" Type="http://schemas.openxmlformats.org/officeDocument/2006/relationships/hyperlink" Target="https://www.revelata.com/docviewer?pvid=174285" TargetMode="External"/><Relationship Id="rId97" Type="http://schemas.openxmlformats.org/officeDocument/2006/relationships/hyperlink" Target="https://www.revelata.com/docviewer?pvid=174285" TargetMode="External"/><Relationship Id="rId98" Type="http://schemas.openxmlformats.org/officeDocument/2006/relationships/hyperlink" Target="https://www.revelata.com/docviewer?pvid=174313" TargetMode="External"/><Relationship Id="rId99" Type="http://schemas.openxmlformats.org/officeDocument/2006/relationships/hyperlink" Target="https://www.revelata.com/docviewer?pvid=174313" TargetMode="External"/><Relationship Id="rId100" Type="http://schemas.openxmlformats.org/officeDocument/2006/relationships/hyperlink" Target="https://www.revelata.com/docviewer?pvid=174313" TargetMode="External"/><Relationship Id="rId101" Type="http://schemas.openxmlformats.org/officeDocument/2006/relationships/hyperlink" Target="https://www.revelata.com/docviewer?pvid=174313" TargetMode="External"/><Relationship Id="rId102" Type="http://schemas.openxmlformats.org/officeDocument/2006/relationships/hyperlink" Target="https://www.revelata.com/docviewer?pvid=174321" TargetMode="External"/><Relationship Id="rId103" Type="http://schemas.openxmlformats.org/officeDocument/2006/relationships/hyperlink" Target="https://www.revelata.com/docviewer?pvid=174321" TargetMode="External"/><Relationship Id="rId104" Type="http://schemas.openxmlformats.org/officeDocument/2006/relationships/hyperlink" Target="https://www.revelata.com/docviewer?pvid=174321" TargetMode="External"/><Relationship Id="rId105" Type="http://schemas.openxmlformats.org/officeDocument/2006/relationships/hyperlink" Target="https://www.revelata.com/docviewer?pvid=174321" TargetMode="External"/><Relationship Id="rId106" Type="http://schemas.openxmlformats.org/officeDocument/2006/relationships/hyperlink" Target="https://www.revelata.com/docviewer?pvid=174341" TargetMode="External"/><Relationship Id="rId107" Type="http://schemas.openxmlformats.org/officeDocument/2006/relationships/hyperlink" Target="https://www.revelata.com/docviewer?pvid=174341" TargetMode="External"/><Relationship Id="rId108" Type="http://schemas.openxmlformats.org/officeDocument/2006/relationships/hyperlink" Target="https://www.revelata.com/docviewer?pvid=174341" TargetMode="External"/><Relationship Id="rId109" Type="http://schemas.openxmlformats.org/officeDocument/2006/relationships/hyperlink" Target="https://www.revelata.com/docviewer?pvid=174341" TargetMode="External"/><Relationship Id="rId110" Type="http://schemas.openxmlformats.org/officeDocument/2006/relationships/hyperlink" Target="https://www.revelata.com/docviewer?pvid=10899" TargetMode="External"/><Relationship Id="rId111" Type="http://schemas.openxmlformats.org/officeDocument/2006/relationships/hyperlink" Target="https://www.revelata.com/docviewer?pvid=10899" TargetMode="External"/><Relationship Id="rId112" Type="http://schemas.openxmlformats.org/officeDocument/2006/relationships/hyperlink" Target="https://www.revelata.com/docviewer?pvid=10899" TargetMode="External"/><Relationship Id="rId113" Type="http://schemas.openxmlformats.org/officeDocument/2006/relationships/hyperlink" Target="https://www.revelata.com/docviewer?pvid=10899" TargetMode="External"/><Relationship Id="rId114" Type="http://schemas.openxmlformats.org/officeDocument/2006/relationships/hyperlink" Target="https://www.revelata.com/docviewer?pvid=174332" TargetMode="External"/><Relationship Id="rId115" Type="http://schemas.openxmlformats.org/officeDocument/2006/relationships/hyperlink" Target="https://www.revelata.com/docviewer?pvid=174332" TargetMode="External"/><Relationship Id="rId116" Type="http://schemas.openxmlformats.org/officeDocument/2006/relationships/hyperlink" Target="https://www.revelata.com/docviewer?pvid=174332" TargetMode="External"/><Relationship Id="rId117" Type="http://schemas.openxmlformats.org/officeDocument/2006/relationships/hyperlink" Target="https://www.revelata.com/docviewer?pvid=174332" TargetMode="External"/><Relationship Id="rId118" Type="http://schemas.openxmlformats.org/officeDocument/2006/relationships/hyperlink" Target="https://www.revelata.com/docviewer?pvid=174348" TargetMode="External"/><Relationship Id="rId119" Type="http://schemas.openxmlformats.org/officeDocument/2006/relationships/hyperlink" Target="https://www.revelata.com/docviewer?pvid=174348" TargetMode="External"/><Relationship Id="rId120" Type="http://schemas.openxmlformats.org/officeDocument/2006/relationships/hyperlink" Target="https://www.revelata.com/docviewer?pvid=174348" TargetMode="External"/><Relationship Id="rId121" Type="http://schemas.openxmlformats.org/officeDocument/2006/relationships/hyperlink" Target="https://www.revelata.com/docviewer?pvid=174348" TargetMode="External"/><Relationship Id="rId12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N1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1"/>
  <cols>
    <col collapsed="false" customWidth="true" hidden="true" outlineLevel="0" max="2" min="1" style="0" width="13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1" max="8" min="5" style="0" width="13"/>
    <col collapsed="false" customWidth="true" hidden="false" outlineLevel="0" max="9" min="9" style="0" width="3"/>
    <col collapsed="false" customWidth="true" hidden="false" outlineLevel="1" max="14" min="10" style="0" width="13"/>
  </cols>
  <sheetData>
    <row r="1" customFormat="false" ht="15" hidden="false" customHeight="false" outlineLevel="0" collapsed="false">
      <c r="C1" s="1" t="s">
        <v>0</v>
      </c>
      <c r="D1" s="1"/>
    </row>
    <row r="3" customFormat="false" ht="15" hidden="false" customHeight="false" outlineLevel="0" collapsed="false">
      <c r="E3" s="2" t="n">
        <v>44712</v>
      </c>
      <c r="F3" s="2" t="n">
        <v>45077</v>
      </c>
      <c r="G3" s="2" t="n">
        <v>45443</v>
      </c>
      <c r="H3" s="2" t="n">
        <v>45808</v>
      </c>
      <c r="J3" s="2" t="n">
        <v>46173</v>
      </c>
      <c r="K3" s="2" t="n">
        <v>46538</v>
      </c>
      <c r="L3" s="2" t="n">
        <v>46904</v>
      </c>
      <c r="M3" s="2" t="n">
        <v>47269</v>
      </c>
      <c r="N3" s="2" t="n">
        <v>47634</v>
      </c>
    </row>
    <row r="5" customFormat="false" ht="19.7" hidden="false" customHeight="false" outlineLevel="0" collapsed="false">
      <c r="C5" s="3" t="s">
        <v>1</v>
      </c>
    </row>
    <row r="6" customFormat="false" ht="15" hidden="false" customHeight="false" outlineLevel="0" collapsed="false">
      <c r="C6" s="4" t="s">
        <v>2</v>
      </c>
      <c r="E6" s="5" t="s">
        <v>3</v>
      </c>
      <c r="F6" s="5" t="s">
        <v>3</v>
      </c>
      <c r="G6" s="5" t="s">
        <v>3</v>
      </c>
      <c r="H6" s="5" t="s">
        <v>3</v>
      </c>
      <c r="J6" s="5" t="s">
        <v>3</v>
      </c>
      <c r="K6" s="5" t="s">
        <v>3</v>
      </c>
      <c r="L6" s="5" t="s">
        <v>3</v>
      </c>
      <c r="M6" s="5" t="s">
        <v>3</v>
      </c>
      <c r="N6" s="5" t="s">
        <v>3</v>
      </c>
    </row>
    <row r="8" customFormat="false" ht="15" hidden="false" customHeight="false" outlineLevel="0" collapsed="false">
      <c r="C8" s="6" t="s">
        <v>4</v>
      </c>
      <c r="E8" s="5" t="s">
        <v>3</v>
      </c>
      <c r="F8" s="5" t="s">
        <v>3</v>
      </c>
      <c r="G8" s="5" t="s">
        <v>3</v>
      </c>
      <c r="H8" s="5" t="s">
        <v>3</v>
      </c>
      <c r="J8" s="5" t="s">
        <v>3</v>
      </c>
      <c r="K8" s="5" t="s">
        <v>3</v>
      </c>
      <c r="L8" s="5" t="s">
        <v>3</v>
      </c>
      <c r="M8" s="5" t="s">
        <v>3</v>
      </c>
      <c r="N8" s="5" t="s">
        <v>3</v>
      </c>
    </row>
    <row r="9" customFormat="false" ht="15" hidden="false" customHeight="false" outlineLevel="0" collapsed="false">
      <c r="C9" s="7" t="s">
        <v>5</v>
      </c>
      <c r="E9" s="8" t="n">
        <v>884</v>
      </c>
      <c r="F9" s="8" t="n">
        <v>905</v>
      </c>
      <c r="G9" s="8" t="n">
        <v>920</v>
      </c>
      <c r="H9" s="8" t="n">
        <v>935</v>
      </c>
      <c r="J9" s="5" t="s">
        <v>3</v>
      </c>
      <c r="K9" s="5" t="s">
        <v>3</v>
      </c>
      <c r="L9" s="5" t="s">
        <v>3</v>
      </c>
      <c r="M9" s="5" t="s">
        <v>3</v>
      </c>
      <c r="N9" s="5" t="s">
        <v>3</v>
      </c>
    </row>
    <row r="10" customFormat="false" ht="15" hidden="false" customHeight="false" outlineLevel="0" collapsed="false">
      <c r="C10" s="7" t="s">
        <v>6</v>
      </c>
      <c r="E10" s="8" t="n">
        <v>546</v>
      </c>
      <c r="F10" s="8" t="n">
        <v>562</v>
      </c>
      <c r="G10" s="8" t="n">
        <v>575</v>
      </c>
      <c r="H10" s="8" t="n">
        <v>591</v>
      </c>
      <c r="J10" s="5" t="s">
        <v>3</v>
      </c>
      <c r="K10" s="5" t="s">
        <v>3</v>
      </c>
      <c r="L10" s="5" t="s">
        <v>3</v>
      </c>
      <c r="M10" s="5" t="s">
        <v>3</v>
      </c>
      <c r="N10" s="5" t="s">
        <v>3</v>
      </c>
    </row>
    <row r="11" customFormat="false" ht="15" hidden="false" customHeight="false" outlineLevel="0" collapsed="false">
      <c r="C11" s="7" t="s">
        <v>7</v>
      </c>
      <c r="E11" s="9" t="n">
        <f aca="false">E12-E9-E10</f>
        <v>437</v>
      </c>
      <c r="F11" s="9" t="n">
        <f aca="false">F12-F9-F10</f>
        <v>447</v>
      </c>
      <c r="G11" s="9" t="n">
        <f aca="false">G12-G9-G10</f>
        <v>536</v>
      </c>
      <c r="H11" s="9" t="n">
        <f aca="false">H12-H9-H10</f>
        <v>633</v>
      </c>
      <c r="J11" s="5" t="s">
        <v>3</v>
      </c>
      <c r="K11" s="5" t="s">
        <v>3</v>
      </c>
      <c r="L11" s="5" t="s">
        <v>3</v>
      </c>
      <c r="M11" s="5" t="s">
        <v>3</v>
      </c>
      <c r="N11" s="5" t="s">
        <v>3</v>
      </c>
    </row>
    <row r="12" customFormat="false" ht="15" hidden="false" customHeight="false" outlineLevel="0" collapsed="false">
      <c r="C12" s="6" t="s">
        <v>8</v>
      </c>
      <c r="E12" s="8" t="n">
        <v>1867</v>
      </c>
      <c r="F12" s="8" t="n">
        <v>1914</v>
      </c>
      <c r="G12" s="8" t="n">
        <v>2031</v>
      </c>
      <c r="H12" s="8" t="n">
        <v>2159</v>
      </c>
      <c r="J12" s="9" t="n">
        <f aca="false">H12*(1+J13)</f>
        <v>2266.46476044158</v>
      </c>
      <c r="K12" s="9" t="n">
        <f aca="false">J12*(1+K13)</f>
        <v>2379.27860598588</v>
      </c>
      <c r="L12" s="9" t="n">
        <f aca="false">K12*(1+L13)</f>
        <v>2497.70778867048</v>
      </c>
      <c r="M12" s="9" t="n">
        <f aca="false">L12*(1+M13)</f>
        <v>2622.03181329417</v>
      </c>
      <c r="N12" s="9" t="n">
        <f aca="false">M12*(1+N13)</f>
        <v>2752.54409707642</v>
      </c>
    </row>
    <row r="13" customFormat="false" ht="15" hidden="false" customHeight="false" outlineLevel="0" collapsed="false">
      <c r="C13" s="4" t="s">
        <v>9</v>
      </c>
      <c r="E13" s="10" t="s">
        <v>3</v>
      </c>
      <c r="F13" s="11" t="n">
        <f aca="false">F12/E12-1</f>
        <v>0.0251740760578467</v>
      </c>
      <c r="G13" s="11" t="n">
        <f aca="false">G12/F12-1</f>
        <v>0.061128526645768</v>
      </c>
      <c r="H13" s="11" t="n">
        <f aca="false">H12/G12-1</f>
        <v>0.0630231413096996</v>
      </c>
      <c r="J13" s="12" t="n">
        <f aca="false">AVERAGE(F13:H13)</f>
        <v>0.0497752480044381</v>
      </c>
      <c r="K13" s="12" t="n">
        <f aca="false">J13</f>
        <v>0.0497752480044381</v>
      </c>
      <c r="L13" s="12" t="n">
        <f aca="false">J13</f>
        <v>0.0497752480044381</v>
      </c>
      <c r="M13" s="12" t="n">
        <f aca="false">J13</f>
        <v>0.0497752480044381</v>
      </c>
      <c r="N13" s="12" t="n">
        <f aca="false">J13</f>
        <v>0.0497752480044381</v>
      </c>
    </row>
    <row r="15" customFormat="false" ht="15" hidden="false" customHeight="false" outlineLevel="0" collapsed="false">
      <c r="C15" s="13" t="s">
        <v>10</v>
      </c>
      <c r="E15" s="5" t="s">
        <v>3</v>
      </c>
      <c r="F15" s="5" t="s">
        <v>3</v>
      </c>
      <c r="G15" s="5" t="s">
        <v>3</v>
      </c>
      <c r="H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</row>
    <row r="16" customFormat="false" ht="15" hidden="false" customHeight="false" outlineLevel="0" collapsed="false">
      <c r="C16" s="7" t="s">
        <v>11</v>
      </c>
      <c r="E16" s="14" t="n">
        <v>0.309</v>
      </c>
      <c r="F16" s="14" t="n">
        <v>0.068</v>
      </c>
      <c r="G16" s="14" t="n">
        <v>0.016</v>
      </c>
      <c r="H16" s="14" t="n">
        <v>0.02</v>
      </c>
      <c r="J16" s="12" t="n">
        <f aca="false">AVERAGE(F16:H16)</f>
        <v>0.0346666666666667</v>
      </c>
      <c r="K16" s="12" t="n">
        <f aca="false">J16</f>
        <v>0.0346666666666667</v>
      </c>
      <c r="L16" s="12" t="n">
        <f aca="false">J16</f>
        <v>0.0346666666666667</v>
      </c>
      <c r="M16" s="12" t="n">
        <f aca="false">J16</f>
        <v>0.0346666666666667</v>
      </c>
      <c r="N16" s="12" t="n">
        <f aca="false">J16</f>
        <v>0.0346666666666667</v>
      </c>
    </row>
    <row r="18" customFormat="false" ht="15" hidden="false" customHeight="false" outlineLevel="0" collapsed="false">
      <c r="C18" s="13" t="s">
        <v>12</v>
      </c>
      <c r="D18" s="15" t="s">
        <v>13</v>
      </c>
      <c r="E18" s="5" t="s">
        <v>3</v>
      </c>
      <c r="F18" s="5" t="s">
        <v>3</v>
      </c>
      <c r="G18" s="5" t="s">
        <v>3</v>
      </c>
      <c r="H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</row>
    <row r="19" customFormat="false" ht="15" hidden="false" customHeight="false" outlineLevel="0" collapsed="false">
      <c r="C19" s="7" t="s">
        <v>5</v>
      </c>
      <c r="E19" s="8" t="n">
        <v>4503900</v>
      </c>
      <c r="F19" s="8" t="n">
        <v>4877800</v>
      </c>
      <c r="G19" s="8" t="n">
        <v>5067000</v>
      </c>
      <c r="H19" s="8" t="n">
        <v>5212900</v>
      </c>
      <c r="J19" s="9" t="n">
        <f aca="false">H19*(1+J16)*(1+J13)</f>
        <v>5662082.33452018</v>
      </c>
      <c r="K19" s="9" t="n">
        <f aca="false">J19*(1+K16)*(1+K13)</f>
        <v>6149969.56835647</v>
      </c>
      <c r="L19" s="9" t="n">
        <f aca="false">K19*(1+L16)*(1+L13)</f>
        <v>6679896.80424099</v>
      </c>
      <c r="M19" s="9" t="n">
        <f aca="false">L19*(1+M16)*(1+M13)</f>
        <v>7255486.52222576</v>
      </c>
      <c r="N19" s="9" t="n">
        <f aca="false">M19*(1+N16)*(1+N13)</f>
        <v>7880673.3422555</v>
      </c>
    </row>
    <row r="20" customFormat="false" ht="15" hidden="false" customHeight="false" outlineLevel="0" collapsed="false">
      <c r="C20" s="7" t="s">
        <v>6</v>
      </c>
      <c r="E20" s="8" t="n">
        <v>2374300</v>
      </c>
      <c r="F20" s="8" t="n">
        <v>2612300</v>
      </c>
      <c r="G20" s="8" t="n">
        <v>2806200</v>
      </c>
      <c r="H20" s="8" t="n">
        <v>3025500</v>
      </c>
      <c r="J20" s="9" t="n">
        <f aca="false">H20*(1+J16)*(1+J13)</f>
        <v>3286199.63994913</v>
      </c>
      <c r="K20" s="9" t="n">
        <f aca="false">J20*(1+K16)*(1+K13)</f>
        <v>3569363.1048097</v>
      </c>
      <c r="L20" s="9" t="n">
        <f aca="false">K20*(1+L16)*(1+L13)</f>
        <v>3876926.04523991</v>
      </c>
      <c r="M20" s="9" t="n">
        <f aca="false">L20*(1+M16)*(1+M13)</f>
        <v>4210990.90199199</v>
      </c>
      <c r="N20" s="9" t="n">
        <f aca="false">M20*(1+N16)*(1+N13)</f>
        <v>4573841.27779048</v>
      </c>
    </row>
    <row r="21" customFormat="false" ht="15" hidden="false" customHeight="false" outlineLevel="0" collapsed="false">
      <c r="C21" s="7" t="s">
        <v>14</v>
      </c>
      <c r="E21" s="8" t="n">
        <v>776200</v>
      </c>
      <c r="F21" s="8" t="n">
        <v>830800</v>
      </c>
      <c r="G21" s="8" t="n">
        <v>1291500</v>
      </c>
      <c r="H21" s="8" t="n">
        <v>1304800</v>
      </c>
      <c r="J21" s="9" t="n">
        <f aca="false">H21*(1+J16)*(1+J13)</f>
        <v>1417231.29737419</v>
      </c>
      <c r="K21" s="9" t="n">
        <f aca="false">J21*(1+K16)*(1+K13)</f>
        <v>1539350.51368557</v>
      </c>
      <c r="L21" s="9" t="n">
        <f aca="false">K21*(1+L16)*(1+L13)</f>
        <v>1671992.43226873</v>
      </c>
      <c r="M21" s="9" t="n">
        <f aca="false">L21*(1+M16)*(1+M13)</f>
        <v>1816063.76761499</v>
      </c>
      <c r="N21" s="9" t="n">
        <f aca="false">M21*(1+N16)*(1+N13)</f>
        <v>1972549.36349728</v>
      </c>
    </row>
    <row r="22" customFormat="false" ht="15" hidden="false" customHeight="false" outlineLevel="0" collapsed="false">
      <c r="C22" s="7" t="s">
        <v>15</v>
      </c>
      <c r="E22" s="8" t="n">
        <v>1975600</v>
      </c>
      <c r="F22" s="8" t="n">
        <v>2166900</v>
      </c>
      <c r="G22" s="8" t="n">
        <v>2225300</v>
      </c>
      <c r="H22" s="8" t="n">
        <v>2533500</v>
      </c>
      <c r="J22" s="9" t="n">
        <f aca="false">H22*(1+J16)*(1+J13)</f>
        <v>2751805.25130098</v>
      </c>
      <c r="K22" s="9" t="n">
        <f aca="false">J22*(1+K16)*(1+K13)</f>
        <v>2988921.3108694</v>
      </c>
      <c r="L22" s="9" t="n">
        <f aca="false">K22*(1+L16)*(1+L13)</f>
        <v>3246469.05821031</v>
      </c>
      <c r="M22" s="9" t="n">
        <f aca="false">L22*(1+M16)*(1+M13)</f>
        <v>3526209.03989314</v>
      </c>
      <c r="N22" s="9" t="n">
        <f aca="false">M22*(1+N16)*(1+N13)</f>
        <v>3830053.50430745</v>
      </c>
    </row>
    <row r="23" customFormat="false" ht="15" hidden="false" customHeight="false" outlineLevel="0" collapsed="false">
      <c r="C23" s="6" t="s">
        <v>16</v>
      </c>
      <c r="E23" s="16" t="n">
        <f aca="false">SUM(E19:E22)</f>
        <v>9630000</v>
      </c>
      <c r="F23" s="16" t="n">
        <f aca="false">SUM(F19:F22)</f>
        <v>10487800</v>
      </c>
      <c r="G23" s="16" t="n">
        <f aca="false">SUM(G19:G22)</f>
        <v>11390000</v>
      </c>
      <c r="H23" s="16" t="n">
        <f aca="false">SUM(H19:H22)</f>
        <v>12076700</v>
      </c>
      <c r="J23" s="16" t="n">
        <f aca="false">SUM(J19:J22)</f>
        <v>13117318.5231445</v>
      </c>
      <c r="K23" s="16" t="n">
        <f aca="false">SUM(K19:K22)</f>
        <v>14247604.4977211</v>
      </c>
      <c r="L23" s="16" t="n">
        <f aca="false">SUM(L19:L22)</f>
        <v>15475284.3399599</v>
      </c>
      <c r="M23" s="16" t="n">
        <f aca="false">SUM(M19:M22)</f>
        <v>16808750.2317259</v>
      </c>
      <c r="N23" s="16" t="n">
        <f aca="false">SUM(N19:N22)</f>
        <v>18257117.4878507</v>
      </c>
    </row>
    <row r="24" customFormat="false" ht="15" hidden="false" customHeight="false" outlineLevel="0" collapsed="false">
      <c r="C24" s="4" t="s">
        <v>17</v>
      </c>
      <c r="E24" s="17" t="n">
        <f aca="false">E23/E12</f>
        <v>5158.00749866095</v>
      </c>
      <c r="F24" s="17" t="n">
        <f aca="false">F23/F12</f>
        <v>5479.51933124347</v>
      </c>
      <c r="G24" s="17" t="n">
        <f aca="false">G23/G12</f>
        <v>5608.07483998031</v>
      </c>
      <c r="H24" s="17" t="n">
        <f aca="false">H23/H12</f>
        <v>5593.65446966188</v>
      </c>
      <c r="J24" s="17" t="n">
        <f aca="false">J23/J12</f>
        <v>5787.56782461016</v>
      </c>
      <c r="K24" s="17" t="n">
        <f aca="false">K23/K12</f>
        <v>5988.20350919664</v>
      </c>
      <c r="L24" s="17" t="n">
        <f aca="false">L23/L12</f>
        <v>6195.79456418213</v>
      </c>
      <c r="M24" s="17" t="n">
        <f aca="false">M23/M12</f>
        <v>6410.58210907377</v>
      </c>
      <c r="N24" s="17" t="n">
        <f aca="false">N23/N12</f>
        <v>6632.81562218833</v>
      </c>
    </row>
    <row r="26" customFormat="false" ht="15" hidden="false" customHeight="false" outlineLevel="0" collapsed="false">
      <c r="C26" s="13" t="s">
        <v>18</v>
      </c>
      <c r="E26" s="5" t="s">
        <v>3</v>
      </c>
      <c r="F26" s="5" t="s">
        <v>3</v>
      </c>
      <c r="G26" s="5" t="s">
        <v>3</v>
      </c>
      <c r="H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</row>
    <row r="27" customFormat="false" ht="15" hidden="false" customHeight="false" outlineLevel="0" collapsed="false">
      <c r="C27" s="7" t="s">
        <v>19</v>
      </c>
      <c r="E27" s="9" t="n">
        <f aca="false">E28-E23</f>
        <v>0</v>
      </c>
      <c r="F27" s="9" t="n">
        <f aca="false">F28-F23</f>
        <v>0</v>
      </c>
      <c r="G27" s="9" t="n">
        <f aca="false">G28-G23</f>
        <v>0</v>
      </c>
      <c r="H27" s="9" t="n">
        <f aca="false">H28-H23</f>
        <v>0</v>
      </c>
      <c r="J27" s="18" t="n">
        <f aca="false">0</f>
        <v>0</v>
      </c>
      <c r="K27" s="18" t="n">
        <f aca="false">0</f>
        <v>0</v>
      </c>
      <c r="L27" s="18" t="n">
        <f aca="false">0</f>
        <v>0</v>
      </c>
      <c r="M27" s="18" t="n">
        <f aca="false">0</f>
        <v>0</v>
      </c>
      <c r="N27" s="18" t="n">
        <f aca="false">0</f>
        <v>0</v>
      </c>
    </row>
    <row r="28" customFormat="false" ht="15" hidden="false" customHeight="false" outlineLevel="0" collapsed="false">
      <c r="C28" s="19" t="s">
        <v>20</v>
      </c>
      <c r="E28" s="8" t="n">
        <v>9630000</v>
      </c>
      <c r="F28" s="8" t="n">
        <v>10487800</v>
      </c>
      <c r="G28" s="8" t="n">
        <v>11390000</v>
      </c>
      <c r="H28" s="8" t="n">
        <v>12076700</v>
      </c>
      <c r="J28" s="20" t="n">
        <f aca="false">J23+J27</f>
        <v>13117318.5231445</v>
      </c>
      <c r="K28" s="20" t="n">
        <f aca="false">K23+K27</f>
        <v>14247604.4977211</v>
      </c>
      <c r="L28" s="20" t="n">
        <f aca="false">L23+L27</f>
        <v>15475284.3399599</v>
      </c>
      <c r="M28" s="20" t="n">
        <f aca="false">M23+M27</f>
        <v>16808750.2317259</v>
      </c>
      <c r="N28" s="20" t="n">
        <f aca="false">N23+N27</f>
        <v>18257117.4878507</v>
      </c>
    </row>
    <row r="29" customFormat="false" ht="15" hidden="false" customHeight="false" outlineLevel="0" collapsed="false">
      <c r="C29" s="4" t="s">
        <v>21</v>
      </c>
      <c r="E29" s="17" t="n">
        <f aca="false">(E23+E27)-E28</f>
        <v>0</v>
      </c>
      <c r="F29" s="17" t="n">
        <f aca="false">(F23+F27)-F28</f>
        <v>0</v>
      </c>
      <c r="G29" s="17" t="n">
        <f aca="false">(G23+G27)-G28</f>
        <v>0</v>
      </c>
      <c r="H29" s="17" t="n">
        <f aca="false">(H23+H27)-H28</f>
        <v>0</v>
      </c>
      <c r="J29" s="17" t="n">
        <f aca="false">(J23+J27)-J28</f>
        <v>0</v>
      </c>
      <c r="K29" s="17" t="n">
        <f aca="false">(K23+K27)-K28</f>
        <v>0</v>
      </c>
      <c r="L29" s="17" t="n">
        <f aca="false">(L23+L27)-L28</f>
        <v>0</v>
      </c>
      <c r="M29" s="17" t="n">
        <f aca="false">(M23+M27)-M28</f>
        <v>0</v>
      </c>
      <c r="N29" s="17" t="n">
        <f aca="false">(N23+N27)-N28</f>
        <v>0</v>
      </c>
    </row>
    <row r="32" customFormat="false" ht="19.7" hidden="false" customHeight="false" outlineLevel="0" collapsed="false">
      <c r="C32" s="3" t="s">
        <v>22</v>
      </c>
    </row>
    <row r="34" customFormat="false" ht="15" hidden="false" customHeight="false" outlineLevel="0" collapsed="false">
      <c r="C34" s="13" t="s">
        <v>23</v>
      </c>
      <c r="D34" s="15" t="s">
        <v>13</v>
      </c>
      <c r="E34" s="5" t="s">
        <v>3</v>
      </c>
      <c r="F34" s="5" t="s">
        <v>3</v>
      </c>
      <c r="G34" s="5" t="s">
        <v>3</v>
      </c>
      <c r="H34" s="5" t="s">
        <v>3</v>
      </c>
      <c r="J34" s="5" t="s">
        <v>3</v>
      </c>
      <c r="K34" s="5" t="s">
        <v>3</v>
      </c>
      <c r="L34" s="5" t="s">
        <v>3</v>
      </c>
      <c r="M34" s="5" t="s">
        <v>3</v>
      </c>
      <c r="N34" s="5" t="s">
        <v>3</v>
      </c>
    </row>
    <row r="35" customFormat="false" ht="15" hidden="false" customHeight="false" outlineLevel="0" collapsed="false">
      <c r="C35" s="7" t="s">
        <v>24</v>
      </c>
      <c r="E35" s="8" t="n">
        <v>2943600</v>
      </c>
      <c r="F35" s="8" t="n">
        <v>3355900</v>
      </c>
      <c r="G35" s="8" t="n">
        <v>3523900</v>
      </c>
      <c r="H35" s="8" t="n">
        <v>3657000</v>
      </c>
      <c r="J35" s="9" t="n">
        <f aca="false">J48*J28</f>
        <v>4075906.11718408</v>
      </c>
      <c r="K35" s="9" t="n">
        <f aca="false">K48*K28</f>
        <v>4427116.58065006</v>
      </c>
      <c r="L35" s="9" t="n">
        <f aca="false">L48*L28</f>
        <v>4808589.95648489</v>
      </c>
      <c r="M35" s="9" t="n">
        <f aca="false">M48*M28</f>
        <v>5222933.92287675</v>
      </c>
      <c r="N35" s="9" t="n">
        <f aca="false">N48*N28</f>
        <v>5672980.85501096</v>
      </c>
    </row>
    <row r="36" customFormat="false" ht="15" hidden="false" customHeight="false" outlineLevel="0" collapsed="false">
      <c r="C36" s="7" t="s">
        <v>25</v>
      </c>
      <c r="E36" s="8" t="n">
        <v>3108800</v>
      </c>
      <c r="F36" s="8" t="n">
        <v>3346300</v>
      </c>
      <c r="G36" s="8" t="n">
        <v>3619300</v>
      </c>
      <c r="H36" s="8" t="n">
        <v>3833100</v>
      </c>
      <c r="J36" s="9" t="n">
        <f aca="false">J49*J28</f>
        <v>4172284.3774686</v>
      </c>
      <c r="K36" s="9" t="n">
        <f aca="false">K49*K28</f>
        <v>4531799.51049502</v>
      </c>
      <c r="L36" s="9" t="n">
        <f aca="false">L49*L28</f>
        <v>4922293.14814422</v>
      </c>
      <c r="M36" s="9" t="n">
        <f aca="false">M49*M28</f>
        <v>5346434.6293689</v>
      </c>
      <c r="N36" s="9" t="n">
        <f aca="false">N49*N28</f>
        <v>5807123.30327007</v>
      </c>
    </row>
    <row r="37" customFormat="false" ht="15" hidden="false" customHeight="false" outlineLevel="0" collapsed="false">
      <c r="C37" s="7" t="s">
        <v>26</v>
      </c>
      <c r="E37" s="8" t="n">
        <v>1582600</v>
      </c>
      <c r="F37" s="8" t="n">
        <v>1702200</v>
      </c>
      <c r="G37" s="8" t="n">
        <v>1812300</v>
      </c>
      <c r="H37" s="8" t="n">
        <v>1944000</v>
      </c>
      <c r="J37" s="9" t="n">
        <f aca="false">J50*J28</f>
        <v>2109209.06838244</v>
      </c>
      <c r="K37" s="9" t="n">
        <f aca="false">K50*K28</f>
        <v>2290954.24924667</v>
      </c>
      <c r="L37" s="9" t="n">
        <f aca="false">L50*L28</f>
        <v>2488359.95009563</v>
      </c>
      <c r="M37" s="9" t="n">
        <f aca="false">M50*M28</f>
        <v>2702775.59810546</v>
      </c>
      <c r="N37" s="9" t="n">
        <f aca="false">N50*N28</f>
        <v>2935666.89715996</v>
      </c>
    </row>
    <row r="38" customFormat="false" ht="15" hidden="false" customHeight="false" outlineLevel="0" collapsed="false">
      <c r="C38" s="7" t="s">
        <v>27</v>
      </c>
      <c r="E38" s="8" t="n">
        <v>93200</v>
      </c>
      <c r="F38" s="8" t="n">
        <v>118300</v>
      </c>
      <c r="G38" s="8" t="n">
        <v>144500</v>
      </c>
      <c r="H38" s="8" t="n">
        <v>169900</v>
      </c>
      <c r="J38" s="9" t="n">
        <f aca="false">J51*J28</f>
        <v>166304.654851708</v>
      </c>
      <c r="K38" s="9" t="n">
        <f aca="false">K51*K28</f>
        <v>180634.703981341</v>
      </c>
      <c r="L38" s="9" t="n">
        <f aca="false">L51*L28</f>
        <v>196199.536997455</v>
      </c>
      <c r="M38" s="9" t="n">
        <f aca="false">M51*M28</f>
        <v>213105.552087001</v>
      </c>
      <c r="N38" s="9" t="n">
        <f aca="false">N51*N28</f>
        <v>231468.315498087</v>
      </c>
    </row>
    <row r="39" customFormat="false" ht="15" hidden="false" customHeight="false" outlineLevel="0" collapsed="false">
      <c r="C39" s="7" t="s">
        <v>28</v>
      </c>
      <c r="E39" s="8" t="n">
        <v>373200</v>
      </c>
      <c r="F39" s="8" t="n">
        <v>386100</v>
      </c>
      <c r="G39" s="8" t="n">
        <v>479200</v>
      </c>
      <c r="H39" s="8" t="n">
        <v>520300</v>
      </c>
      <c r="J39" s="9" t="n">
        <f aca="false">J52*J28</f>
        <v>533302.763197424</v>
      </c>
      <c r="K39" s="9" t="n">
        <f aca="false">K52*K28</f>
        <v>579256.105900925</v>
      </c>
      <c r="L39" s="9" t="n">
        <f aca="false">L52*L28</f>
        <v>629169.131267543</v>
      </c>
      <c r="M39" s="9" t="n">
        <f aca="false">M52*M28</f>
        <v>683383.03508131</v>
      </c>
      <c r="N39" s="9" t="n">
        <f aca="false">N52*N28</f>
        <v>742268.413099171</v>
      </c>
    </row>
    <row r="40" customFormat="false" ht="15" hidden="false" customHeight="false" outlineLevel="0" collapsed="false">
      <c r="C40" s="7" t="s">
        <v>29</v>
      </c>
      <c r="E40" s="8" t="n">
        <v>368400</v>
      </c>
      <c r="F40" s="8" t="n">
        <v>387800</v>
      </c>
      <c r="G40" s="8" t="n">
        <v>459900</v>
      </c>
      <c r="H40" s="8" t="n">
        <v>516100</v>
      </c>
      <c r="J40" s="5" t="s">
        <v>3</v>
      </c>
      <c r="K40" s="5" t="s">
        <v>3</v>
      </c>
      <c r="L40" s="5" t="s">
        <v>3</v>
      </c>
      <c r="M40" s="5" t="s">
        <v>3</v>
      </c>
      <c r="N40" s="5" t="s">
        <v>3</v>
      </c>
    </row>
    <row r="41" customFormat="false" ht="15" hidden="false" customHeight="false" outlineLevel="0" collapsed="false">
      <c r="C41" s="7" t="s">
        <v>30</v>
      </c>
      <c r="E41" s="8" t="n">
        <v>2000</v>
      </c>
      <c r="F41" s="8" t="n">
        <v>10600</v>
      </c>
      <c r="G41" s="8" t="n">
        <v>-12400</v>
      </c>
      <c r="H41" s="8" t="n">
        <v>-49200</v>
      </c>
      <c r="J41" s="9" t="n">
        <f aca="false">J54*J28</f>
        <v>-18154.0922048565</v>
      </c>
      <c r="K41" s="9" t="n">
        <f aca="false">K54*K28</f>
        <v>-19718.3841570659</v>
      </c>
      <c r="L41" s="9" t="n">
        <f aca="false">L54*L28</f>
        <v>-21417.4671681799</v>
      </c>
      <c r="M41" s="9" t="n">
        <f aca="false">M54*M28</f>
        <v>-23262.9558409172</v>
      </c>
      <c r="N41" s="9" t="n">
        <f aca="false">N54*N28</f>
        <v>-25267.4655787719</v>
      </c>
    </row>
    <row r="42" customFormat="false" ht="15" hidden="false" customHeight="false" outlineLevel="0" collapsed="false">
      <c r="C42" s="7" t="s">
        <v>31</v>
      </c>
      <c r="E42" s="9" t="n">
        <f aca="false">E44-SUM(E35:E41)</f>
        <v>-4000</v>
      </c>
      <c r="F42" s="9" t="n">
        <f aca="false">F44-SUM(F35:F41)</f>
        <v>-21200</v>
      </c>
      <c r="G42" s="9" t="n">
        <f aca="false">G44-SUM(G35:G41)</f>
        <v>49100</v>
      </c>
      <c r="H42" s="9" t="n">
        <f aca="false">H44-SUM(H35:H41)</f>
        <v>123200</v>
      </c>
      <c r="J42" s="9" t="n">
        <f aca="false">J55*J28</f>
        <v>54615.5515128348</v>
      </c>
      <c r="K42" s="9" t="n">
        <f aca="false">K55*K28</f>
        <v>59321.6346776072</v>
      </c>
      <c r="L42" s="9" t="n">
        <f aca="false">L55*L28</f>
        <v>64433.2290592452</v>
      </c>
      <c r="M42" s="9" t="n">
        <f aca="false">M55*M28</f>
        <v>69985.2765279296</v>
      </c>
      <c r="N42" s="9" t="n">
        <f aca="false">N55*N28</f>
        <v>76015.7298059237</v>
      </c>
    </row>
    <row r="43" customFormat="false" ht="15" hidden="false" customHeight="false" outlineLevel="0" collapsed="false">
      <c r="C43" s="6" t="s">
        <v>32</v>
      </c>
      <c r="E43" s="16" t="n">
        <f aca="false">SUM(E35:E42)</f>
        <v>8467800</v>
      </c>
      <c r="F43" s="16" t="n">
        <f aca="false">SUM(F35:F42)</f>
        <v>9286000</v>
      </c>
      <c r="G43" s="16" t="n">
        <f aca="false">SUM(G35:G42)</f>
        <v>10075800</v>
      </c>
      <c r="H43" s="16" t="n">
        <f aca="false">SUM(H35:H42)</f>
        <v>10714400</v>
      </c>
      <c r="J43" s="16" t="n">
        <f aca="false">SUM(J35:J42)</f>
        <v>11093468.4403922</v>
      </c>
      <c r="K43" s="16" t="n">
        <f aca="false">SUM(K35:K42)</f>
        <v>12049364.4007946</v>
      </c>
      <c r="L43" s="16" t="n">
        <f aca="false">SUM(L35:L42)</f>
        <v>13087627.4848808</v>
      </c>
      <c r="M43" s="16" t="n">
        <f aca="false">SUM(M35:M42)</f>
        <v>14215355.0582064</v>
      </c>
      <c r="N43" s="16" t="n">
        <f aca="false">SUM(N35:N42)</f>
        <v>15440256.0482654</v>
      </c>
    </row>
    <row r="44" customFormat="false" ht="15" hidden="false" customHeight="false" outlineLevel="0" collapsed="false">
      <c r="C44" s="4" t="s">
        <v>33</v>
      </c>
      <c r="E44" s="8" t="n">
        <v>8467800</v>
      </c>
      <c r="F44" s="8" t="n">
        <v>9286000</v>
      </c>
      <c r="G44" s="8" t="n">
        <v>10075800</v>
      </c>
      <c r="H44" s="8" t="n">
        <v>10714400</v>
      </c>
      <c r="J44" s="5" t="s">
        <v>3</v>
      </c>
      <c r="K44" s="5" t="s">
        <v>3</v>
      </c>
      <c r="L44" s="5" t="s">
        <v>3</v>
      </c>
      <c r="M44" s="5" t="s">
        <v>3</v>
      </c>
      <c r="N44" s="5" t="s">
        <v>3</v>
      </c>
    </row>
    <row r="45" customFormat="false" ht="15" hidden="false" customHeight="false" outlineLevel="0" collapsed="false">
      <c r="C45" s="4" t="s">
        <v>34</v>
      </c>
      <c r="E45" s="17" t="n">
        <f aca="false">E43-E44</f>
        <v>0</v>
      </c>
      <c r="F45" s="17" t="n">
        <f aca="false">F43-F44</f>
        <v>0</v>
      </c>
      <c r="G45" s="17" t="n">
        <f aca="false">G43-G44</f>
        <v>0</v>
      </c>
      <c r="H45" s="17" t="n">
        <f aca="false">H43-H44</f>
        <v>0</v>
      </c>
      <c r="J45" s="5" t="s">
        <v>3</v>
      </c>
      <c r="K45" s="5" t="s">
        <v>3</v>
      </c>
      <c r="L45" s="5" t="s">
        <v>3</v>
      </c>
      <c r="M45" s="5" t="s">
        <v>3</v>
      </c>
      <c r="N45" s="5" t="s">
        <v>3</v>
      </c>
    </row>
    <row r="47" customFormat="false" ht="15" hidden="false" customHeight="false" outlineLevel="0" collapsed="false">
      <c r="C47" s="13" t="s">
        <v>35</v>
      </c>
      <c r="E47" s="5" t="s">
        <v>3</v>
      </c>
      <c r="F47" s="5" t="s">
        <v>3</v>
      </c>
      <c r="G47" s="5" t="s">
        <v>3</v>
      </c>
      <c r="H47" s="5" t="s">
        <v>3</v>
      </c>
      <c r="J47" s="5" t="s">
        <v>3</v>
      </c>
      <c r="K47" s="5" t="s">
        <v>3</v>
      </c>
      <c r="L47" s="5" t="s">
        <v>3</v>
      </c>
      <c r="M47" s="5" t="s">
        <v>3</v>
      </c>
      <c r="N47" s="5" t="s">
        <v>3</v>
      </c>
    </row>
    <row r="48" customFormat="false" ht="15" hidden="false" customHeight="false" outlineLevel="0" collapsed="false">
      <c r="C48" s="4" t="s">
        <v>24</v>
      </c>
      <c r="E48" s="11" t="n">
        <f aca="false">E35/E28</f>
        <v>0.305669781931464</v>
      </c>
      <c r="F48" s="11" t="n">
        <f aca="false">F35/F28</f>
        <v>0.319981311619215</v>
      </c>
      <c r="G48" s="11" t="n">
        <f aca="false">G35/G28</f>
        <v>0.309385425812116</v>
      </c>
      <c r="H48" s="11" t="n">
        <f aca="false">H35/H28</f>
        <v>0.302814510586501</v>
      </c>
      <c r="J48" s="12" t="n">
        <f aca="false">AVERAGE(F48:H48)</f>
        <v>0.310727082672611</v>
      </c>
      <c r="K48" s="12" t="n">
        <f aca="false">J48</f>
        <v>0.310727082672611</v>
      </c>
      <c r="L48" s="12" t="n">
        <f aca="false">J48</f>
        <v>0.310727082672611</v>
      </c>
      <c r="M48" s="12" t="n">
        <f aca="false">J48</f>
        <v>0.310727082672611</v>
      </c>
      <c r="N48" s="12" t="n">
        <f aca="false">J48</f>
        <v>0.310727082672611</v>
      </c>
    </row>
    <row r="49" customFormat="false" ht="15" hidden="false" customHeight="false" outlineLevel="0" collapsed="false">
      <c r="C49" s="4" t="s">
        <v>25</v>
      </c>
      <c r="E49" s="11" t="n">
        <f aca="false">E36/E28</f>
        <v>0.32282450674974</v>
      </c>
      <c r="F49" s="11" t="n">
        <f aca="false">F36/F28</f>
        <v>0.319065962356262</v>
      </c>
      <c r="G49" s="11" t="n">
        <f aca="false">G36/G28</f>
        <v>0.317761194029851</v>
      </c>
      <c r="H49" s="11" t="n">
        <f aca="false">H36/H28</f>
        <v>0.317396308594235</v>
      </c>
      <c r="J49" s="12" t="n">
        <f aca="false">AVERAGE(F49:H49)</f>
        <v>0.318074488326783</v>
      </c>
      <c r="K49" s="12" t="n">
        <f aca="false">J49</f>
        <v>0.318074488326783</v>
      </c>
      <c r="L49" s="12" t="n">
        <f aca="false">J49</f>
        <v>0.318074488326783</v>
      </c>
      <c r="M49" s="12" t="n">
        <f aca="false">J49</f>
        <v>0.318074488326783</v>
      </c>
      <c r="N49" s="12" t="n">
        <f aca="false">J49</f>
        <v>0.318074488326783</v>
      </c>
    </row>
    <row r="50" customFormat="false" ht="15" hidden="false" customHeight="false" outlineLevel="0" collapsed="false">
      <c r="C50" s="4" t="s">
        <v>26</v>
      </c>
      <c r="E50" s="11" t="n">
        <f aca="false">E37/E28</f>
        <v>0.164340602284528</v>
      </c>
      <c r="F50" s="11" t="n">
        <f aca="false">F37/F28</f>
        <v>0.16230286618738</v>
      </c>
      <c r="G50" s="11" t="n">
        <f aca="false">G37/G28</f>
        <v>0.159113257243196</v>
      </c>
      <c r="H50" s="11" t="n">
        <f aca="false">H37/H28</f>
        <v>0.160971126218255</v>
      </c>
      <c r="J50" s="12" t="n">
        <f aca="false">AVERAGE(F50:H50)</f>
        <v>0.160795749882943</v>
      </c>
      <c r="K50" s="12" t="n">
        <f aca="false">J50</f>
        <v>0.160795749882943</v>
      </c>
      <c r="L50" s="12" t="n">
        <f aca="false">J50</f>
        <v>0.160795749882943</v>
      </c>
      <c r="M50" s="12" t="n">
        <f aca="false">J50</f>
        <v>0.160795749882943</v>
      </c>
      <c r="N50" s="12" t="n">
        <f aca="false">J50</f>
        <v>0.160795749882943</v>
      </c>
    </row>
    <row r="51" customFormat="false" ht="15" hidden="false" customHeight="false" outlineLevel="0" collapsed="false">
      <c r="C51" s="4" t="s">
        <v>27</v>
      </c>
      <c r="E51" s="11" t="n">
        <f aca="false">E38/E28</f>
        <v>0.00967808930425753</v>
      </c>
      <c r="F51" s="11" t="n">
        <f aca="false">F38/F28</f>
        <v>0.0112797726882664</v>
      </c>
      <c r="G51" s="11" t="n">
        <f aca="false">G38/G28</f>
        <v>0.0126865671641791</v>
      </c>
      <c r="H51" s="11" t="n">
        <f aca="false">H38/H28</f>
        <v>0.0140684127286428</v>
      </c>
      <c r="J51" s="12" t="n">
        <f aca="false">AVERAGE(F51:H51)</f>
        <v>0.0126782508603627</v>
      </c>
      <c r="K51" s="12" t="n">
        <f aca="false">J51</f>
        <v>0.0126782508603627</v>
      </c>
      <c r="L51" s="12" t="n">
        <f aca="false">J51</f>
        <v>0.0126782508603627</v>
      </c>
      <c r="M51" s="12" t="n">
        <f aca="false">J51</f>
        <v>0.0126782508603627</v>
      </c>
      <c r="N51" s="12" t="n">
        <f aca="false">J51</f>
        <v>0.0126782508603627</v>
      </c>
    </row>
    <row r="52" customFormat="false" ht="15" hidden="false" customHeight="false" outlineLevel="0" collapsed="false">
      <c r="C52" s="4" t="s">
        <v>28</v>
      </c>
      <c r="E52" s="11" t="n">
        <f aca="false">E39/E28</f>
        <v>0.0387538940809969</v>
      </c>
      <c r="F52" s="11" t="n">
        <f aca="false">F39/F28</f>
        <v>0.0368142031693968</v>
      </c>
      <c r="G52" s="11" t="n">
        <f aca="false">G39/G28</f>
        <v>0.042071992976295</v>
      </c>
      <c r="H52" s="11" t="n">
        <f aca="false">H39/H28</f>
        <v>0.0430829614050196</v>
      </c>
      <c r="J52" s="12" t="n">
        <f aca="false">AVERAGE(F52:H52)</f>
        <v>0.0406563858502371</v>
      </c>
      <c r="K52" s="12" t="n">
        <f aca="false">J52</f>
        <v>0.0406563858502371</v>
      </c>
      <c r="L52" s="12" t="n">
        <f aca="false">J52</f>
        <v>0.0406563858502371</v>
      </c>
      <c r="M52" s="12" t="n">
        <f aca="false">J52</f>
        <v>0.0406563858502371</v>
      </c>
      <c r="N52" s="12" t="n">
        <f aca="false">J52</f>
        <v>0.0406563858502371</v>
      </c>
    </row>
    <row r="53" customFormat="false" ht="15" hidden="false" customHeight="false" outlineLevel="0" collapsed="false">
      <c r="C53" s="4" t="s">
        <v>29</v>
      </c>
      <c r="E53" s="10" t="s">
        <v>3</v>
      </c>
      <c r="F53" s="10" t="s">
        <v>3</v>
      </c>
      <c r="G53" s="10" t="s">
        <v>3</v>
      </c>
      <c r="H53" s="10" t="s">
        <v>3</v>
      </c>
      <c r="J53" s="10" t="s">
        <v>3</v>
      </c>
      <c r="K53" s="10" t="s">
        <v>3</v>
      </c>
      <c r="L53" s="10" t="s">
        <v>3</v>
      </c>
      <c r="M53" s="10" t="s">
        <v>3</v>
      </c>
      <c r="N53" s="10" t="s">
        <v>3</v>
      </c>
    </row>
    <row r="54" customFormat="false" ht="15" hidden="false" customHeight="false" outlineLevel="0" collapsed="false">
      <c r="C54" s="4" t="s">
        <v>30</v>
      </c>
      <c r="E54" s="11" t="n">
        <f aca="false">E41/E28</f>
        <v>0.000207684319833853</v>
      </c>
      <c r="F54" s="11" t="n">
        <f aca="false">F41/F28</f>
        <v>0.00101069814451076</v>
      </c>
      <c r="G54" s="11" t="n">
        <f aca="false">G41/G28</f>
        <v>-0.00108867427568042</v>
      </c>
      <c r="H54" s="11" t="n">
        <f aca="false">H41/H28</f>
        <v>-0.00407396060182003</v>
      </c>
      <c r="J54" s="12" t="n">
        <f aca="false">AVERAGE(F54:H54)</f>
        <v>-0.00138397891099656</v>
      </c>
      <c r="K54" s="12" t="n">
        <f aca="false">J54</f>
        <v>-0.00138397891099656</v>
      </c>
      <c r="L54" s="12" t="n">
        <f aca="false">J54</f>
        <v>-0.00138397891099656</v>
      </c>
      <c r="M54" s="12" t="n">
        <f aca="false">J54</f>
        <v>-0.00138397891099656</v>
      </c>
      <c r="N54" s="12" t="n">
        <f aca="false">J54</f>
        <v>-0.00138397891099656</v>
      </c>
    </row>
    <row r="55" customFormat="false" ht="15" hidden="false" customHeight="false" outlineLevel="0" collapsed="false">
      <c r="C55" s="4" t="s">
        <v>31</v>
      </c>
      <c r="E55" s="11" t="n">
        <f aca="false">E42/E28</f>
        <v>-0.000415368639667705</v>
      </c>
      <c r="F55" s="11" t="n">
        <f aca="false">F42/F28</f>
        <v>-0.00202139628902153</v>
      </c>
      <c r="G55" s="11" t="n">
        <f aca="false">G42/G28</f>
        <v>0.00431079894644425</v>
      </c>
      <c r="H55" s="11" t="n">
        <f aca="false">H42/H28</f>
        <v>0.0102014623200046</v>
      </c>
      <c r="J55" s="12" t="n">
        <f aca="false">AVERAGE(F55:H55)</f>
        <v>0.00416362165914245</v>
      </c>
      <c r="K55" s="12" t="n">
        <f aca="false">J55</f>
        <v>0.00416362165914245</v>
      </c>
      <c r="L55" s="12" t="n">
        <f aca="false">J55</f>
        <v>0.00416362165914245</v>
      </c>
      <c r="M55" s="12" t="n">
        <f aca="false">J55</f>
        <v>0.00416362165914245</v>
      </c>
      <c r="N55" s="12" t="n">
        <f aca="false">J55</f>
        <v>0.00416362165914245</v>
      </c>
    </row>
    <row r="56" customFormat="false" ht="15" hidden="false" customHeight="false" outlineLevel="0" collapsed="false">
      <c r="C56" s="21" t="s">
        <v>32</v>
      </c>
      <c r="E56" s="22" t="n">
        <f aca="false">E43/E28</f>
        <v>0.879314641744548</v>
      </c>
      <c r="F56" s="22" t="n">
        <f aca="false">F43/F28</f>
        <v>0.885409714144053</v>
      </c>
      <c r="G56" s="22" t="n">
        <f aca="false">G43/G28</f>
        <v>0.884618086040386</v>
      </c>
      <c r="H56" s="22" t="n">
        <f aca="false">H43/H28</f>
        <v>0.887196005531312</v>
      </c>
      <c r="J56" s="22" t="n">
        <f aca="false">J43/J28</f>
        <v>0.845711600341082</v>
      </c>
      <c r="K56" s="22" t="n">
        <f aca="false">K43/K28</f>
        <v>0.845711600341082</v>
      </c>
      <c r="L56" s="22" t="n">
        <f aca="false">L43/L28</f>
        <v>0.845711600341082</v>
      </c>
      <c r="M56" s="22" t="n">
        <f aca="false">M43/M28</f>
        <v>0.845711600341082</v>
      </c>
      <c r="N56" s="22" t="n">
        <f aca="false">N43/N28</f>
        <v>0.845711600341082</v>
      </c>
    </row>
    <row r="58" customFormat="false" ht="15" hidden="false" customHeight="false" outlineLevel="0" collapsed="false">
      <c r="C58" s="13" t="s">
        <v>36</v>
      </c>
      <c r="E58" s="5" t="s">
        <v>3</v>
      </c>
      <c r="F58" s="5" t="s">
        <v>3</v>
      </c>
      <c r="G58" s="5" t="s">
        <v>3</v>
      </c>
      <c r="H58" s="5" t="s">
        <v>3</v>
      </c>
      <c r="J58" s="5" t="s">
        <v>3</v>
      </c>
      <c r="K58" s="5" t="s">
        <v>3</v>
      </c>
      <c r="L58" s="5" t="s">
        <v>3</v>
      </c>
      <c r="M58" s="5" t="s">
        <v>3</v>
      </c>
      <c r="N58" s="5" t="s">
        <v>3</v>
      </c>
    </row>
    <row r="59" customFormat="false" ht="15" hidden="false" customHeight="false" outlineLevel="0" collapsed="false">
      <c r="C59" s="7" t="s">
        <v>37</v>
      </c>
      <c r="E59" s="9" t="n">
        <f aca="false">E12</f>
        <v>1867</v>
      </c>
      <c r="F59" s="9" t="n">
        <f aca="false">F12</f>
        <v>1914</v>
      </c>
      <c r="G59" s="9" t="n">
        <f aca="false">G12</f>
        <v>2031</v>
      </c>
      <c r="H59" s="9" t="n">
        <f aca="false">H12</f>
        <v>2159</v>
      </c>
      <c r="J59" s="9" t="n">
        <f aca="false">J12</f>
        <v>2266.46476044158</v>
      </c>
      <c r="K59" s="9" t="n">
        <f aca="false">K12</f>
        <v>2379.27860598588</v>
      </c>
      <c r="L59" s="9" t="n">
        <f aca="false">L12</f>
        <v>2497.70778867048</v>
      </c>
      <c r="M59" s="9" t="n">
        <f aca="false">M12</f>
        <v>2622.03181329417</v>
      </c>
      <c r="N59" s="9" t="n">
        <f aca="false">N12</f>
        <v>2752.54409707642</v>
      </c>
    </row>
    <row r="60" customFormat="false" ht="15" hidden="false" customHeight="false" outlineLevel="0" collapsed="false">
      <c r="C60" s="7" t="s">
        <v>38</v>
      </c>
      <c r="E60" s="9" t="n">
        <f aca="false">E35/E59</f>
        <v>1576.64702731655</v>
      </c>
      <c r="F60" s="9" t="n">
        <f aca="false">F35/F59</f>
        <v>1753.34378265413</v>
      </c>
      <c r="G60" s="9" t="n">
        <f aca="false">G35/G59</f>
        <v>1735.05662235352</v>
      </c>
      <c r="H60" s="9" t="n">
        <f aca="false">H35/H59</f>
        <v>1693.83974062066</v>
      </c>
      <c r="J60" s="9" t="n">
        <f aca="false">J35/J59</f>
        <v>1798.35406591098</v>
      </c>
      <c r="K60" s="9" t="n">
        <f aca="false">K35/K59</f>
        <v>1860.69700686256</v>
      </c>
      <c r="L60" s="9" t="n">
        <f aca="false">L35/L59</f>
        <v>1925.20116976713</v>
      </c>
      <c r="M60" s="9" t="n">
        <f aca="false">M35/M59</f>
        <v>1991.94147698573</v>
      </c>
      <c r="N60" s="9" t="n">
        <f aca="false">N35/N59</f>
        <v>2060.9954481879</v>
      </c>
    </row>
    <row r="61" customFormat="false" ht="15" hidden="false" customHeight="false" outlineLevel="0" collapsed="false">
      <c r="C61" s="7" t="s">
        <v>39</v>
      </c>
      <c r="E61" s="9" t="n">
        <f aca="false">E36/E59</f>
        <v>1665.13122656668</v>
      </c>
      <c r="F61" s="9" t="n">
        <f aca="false">F36/F59</f>
        <v>1748.32810867294</v>
      </c>
      <c r="G61" s="9" t="n">
        <f aca="false">G36/G59</f>
        <v>1782.02855736091</v>
      </c>
      <c r="H61" s="9" t="n">
        <f aca="false">H36/H59</f>
        <v>1775.40528022233</v>
      </c>
      <c r="J61" s="9" t="n">
        <f aca="false">J36/J59</f>
        <v>1840.87767446943</v>
      </c>
      <c r="K61" s="9" t="n">
        <f aca="false">K36/K59</f>
        <v>1904.69476718437</v>
      </c>
      <c r="L61" s="9" t="n">
        <f aca="false">L36/L59</f>
        <v>1970.72418578009</v>
      </c>
      <c r="M61" s="9" t="n">
        <f aca="false">M36/M59</f>
        <v>2039.04262422047</v>
      </c>
      <c r="N61" s="9" t="n">
        <f aca="false">N36/N59</f>
        <v>2109.72943519344</v>
      </c>
    </row>
    <row r="62" customFormat="false" ht="15" hidden="false" customHeight="false" outlineLevel="0" collapsed="false">
      <c r="C62" s="7" t="s">
        <v>40</v>
      </c>
      <c r="E62" s="9" t="n">
        <f aca="false">E37/E59</f>
        <v>847.67005891805</v>
      </c>
      <c r="F62" s="9" t="n">
        <f aca="false">F37/F59</f>
        <v>889.341692789969</v>
      </c>
      <c r="G62" s="9" t="n">
        <f aca="false">G37/G59</f>
        <v>892.31905465288</v>
      </c>
      <c r="H62" s="9" t="n">
        <f aca="false">H37/H59</f>
        <v>900.416859657249</v>
      </c>
      <c r="J62" s="9" t="n">
        <f aca="false">J37/J59</f>
        <v>930.616308356586</v>
      </c>
      <c r="K62" s="9" t="n">
        <f aca="false">K37/K59</f>
        <v>962.877673712948</v>
      </c>
      <c r="L62" s="9" t="n">
        <f aca="false">L37/L59</f>
        <v>996.25743306833</v>
      </c>
      <c r="M62" s="9" t="n">
        <f aca="false">M37/M59</f>
        <v>1030.7943574147</v>
      </c>
      <c r="N62" s="9" t="n">
        <f aca="false">N37/N59</f>
        <v>1066.52856180507</v>
      </c>
    </row>
    <row r="64" customFormat="false" ht="19.7" hidden="false" customHeight="false" outlineLevel="0" collapsed="false">
      <c r="C64" s="3" t="s">
        <v>41</v>
      </c>
    </row>
    <row r="66" customFormat="false" ht="15" hidden="false" customHeight="false" outlineLevel="0" collapsed="false">
      <c r="C66" s="13" t="s">
        <v>42</v>
      </c>
      <c r="E66" s="5" t="s">
        <v>3</v>
      </c>
      <c r="F66" s="5" t="s">
        <v>3</v>
      </c>
      <c r="G66" s="5" t="s">
        <v>3</v>
      </c>
      <c r="H66" s="5" t="s">
        <v>3</v>
      </c>
      <c r="J66" s="5" t="s">
        <v>3</v>
      </c>
      <c r="K66" s="5" t="s">
        <v>3</v>
      </c>
      <c r="L66" s="5" t="s">
        <v>3</v>
      </c>
      <c r="M66" s="5" t="s">
        <v>3</v>
      </c>
      <c r="N66" s="5" t="s">
        <v>3</v>
      </c>
    </row>
    <row r="67" customFormat="false" ht="15" hidden="false" customHeight="false" outlineLevel="0" collapsed="false">
      <c r="C67" s="7" t="s">
        <v>5</v>
      </c>
      <c r="E67" s="9" t="n">
        <f aca="false">E19</f>
        <v>4503900</v>
      </c>
      <c r="F67" s="9" t="n">
        <f aca="false">F19</f>
        <v>4877800</v>
      </c>
      <c r="G67" s="9" t="n">
        <f aca="false">G19</f>
        <v>5067000</v>
      </c>
      <c r="H67" s="9" t="n">
        <f aca="false">H19</f>
        <v>5212900</v>
      </c>
      <c r="J67" s="9" t="n">
        <f aca="false">J19</f>
        <v>5662082.33452018</v>
      </c>
      <c r="K67" s="9" t="n">
        <f aca="false">K19</f>
        <v>6149969.56835647</v>
      </c>
      <c r="L67" s="9" t="n">
        <f aca="false">L19</f>
        <v>6679896.80424099</v>
      </c>
      <c r="M67" s="9" t="n">
        <f aca="false">M19</f>
        <v>7255486.52222576</v>
      </c>
      <c r="N67" s="9" t="n">
        <f aca="false">N19</f>
        <v>7880673.3422555</v>
      </c>
    </row>
    <row r="68" customFormat="false" ht="15" hidden="false" customHeight="false" outlineLevel="0" collapsed="false">
      <c r="C68" s="7" t="s">
        <v>6</v>
      </c>
      <c r="E68" s="9" t="n">
        <f aca="false">E20</f>
        <v>2374300</v>
      </c>
      <c r="F68" s="9" t="n">
        <f aca="false">F20</f>
        <v>2612300</v>
      </c>
      <c r="G68" s="9" t="n">
        <f aca="false">G20</f>
        <v>2806200</v>
      </c>
      <c r="H68" s="9" t="n">
        <f aca="false">H20</f>
        <v>3025500</v>
      </c>
      <c r="J68" s="9" t="n">
        <f aca="false">J20</f>
        <v>3286199.63994913</v>
      </c>
      <c r="K68" s="9" t="n">
        <f aca="false">K20</f>
        <v>3569363.1048097</v>
      </c>
      <c r="L68" s="9" t="n">
        <f aca="false">L20</f>
        <v>3876926.04523991</v>
      </c>
      <c r="M68" s="9" t="n">
        <f aca="false">M20</f>
        <v>4210990.90199199</v>
      </c>
      <c r="N68" s="9" t="n">
        <f aca="false">N20</f>
        <v>4573841.27779048</v>
      </c>
    </row>
    <row r="69" customFormat="false" ht="15" hidden="false" customHeight="false" outlineLevel="0" collapsed="false">
      <c r="C69" s="7" t="s">
        <v>14</v>
      </c>
      <c r="E69" s="9" t="n">
        <f aca="false">E21</f>
        <v>776200</v>
      </c>
      <c r="F69" s="9" t="n">
        <f aca="false">F21</f>
        <v>830800</v>
      </c>
      <c r="G69" s="9" t="n">
        <f aca="false">G21</f>
        <v>1291500</v>
      </c>
      <c r="H69" s="9" t="n">
        <f aca="false">H21</f>
        <v>1304800</v>
      </c>
      <c r="J69" s="9" t="n">
        <f aca="false">J21</f>
        <v>1417231.29737419</v>
      </c>
      <c r="K69" s="9" t="n">
        <f aca="false">K21</f>
        <v>1539350.51368557</v>
      </c>
      <c r="L69" s="9" t="n">
        <f aca="false">L21</f>
        <v>1671992.43226873</v>
      </c>
      <c r="M69" s="9" t="n">
        <f aca="false">M21</f>
        <v>1816063.76761499</v>
      </c>
      <c r="N69" s="9" t="n">
        <f aca="false">N21</f>
        <v>1972549.36349728</v>
      </c>
    </row>
    <row r="70" customFormat="false" ht="15" hidden="false" customHeight="false" outlineLevel="0" collapsed="false">
      <c r="C70" s="7" t="s">
        <v>15</v>
      </c>
      <c r="E70" s="9" t="n">
        <f aca="false">E22</f>
        <v>1975600</v>
      </c>
      <c r="F70" s="9" t="n">
        <f aca="false">F22</f>
        <v>2166900</v>
      </c>
      <c r="G70" s="9" t="n">
        <f aca="false">G22</f>
        <v>2225300</v>
      </c>
      <c r="H70" s="9" t="n">
        <f aca="false">H22</f>
        <v>2533500</v>
      </c>
      <c r="J70" s="9" t="n">
        <f aca="false">J22</f>
        <v>2751805.25130098</v>
      </c>
      <c r="K70" s="9" t="n">
        <f aca="false">K22</f>
        <v>2988921.3108694</v>
      </c>
      <c r="L70" s="9" t="n">
        <f aca="false">L22</f>
        <v>3246469.05821031</v>
      </c>
      <c r="M70" s="9" t="n">
        <f aca="false">M22</f>
        <v>3526209.03989314</v>
      </c>
      <c r="N70" s="9" t="n">
        <f aca="false">N22</f>
        <v>3830053.50430745</v>
      </c>
    </row>
    <row r="71" customFormat="false" ht="15" hidden="false" customHeight="false" outlineLevel="0" collapsed="false">
      <c r="C71" s="6" t="s">
        <v>43</v>
      </c>
      <c r="E71" s="23" t="n">
        <f aca="false">E28</f>
        <v>9630000</v>
      </c>
      <c r="F71" s="23" t="n">
        <f aca="false">F28</f>
        <v>10487800</v>
      </c>
      <c r="G71" s="23" t="n">
        <f aca="false">G28</f>
        <v>11390000</v>
      </c>
      <c r="H71" s="23" t="n">
        <f aca="false">H28</f>
        <v>12076700</v>
      </c>
      <c r="J71" s="23" t="n">
        <f aca="false">J28</f>
        <v>13117318.5231445</v>
      </c>
      <c r="K71" s="23" t="n">
        <f aca="false">K28</f>
        <v>14247604.4977211</v>
      </c>
      <c r="L71" s="23" t="n">
        <f aca="false">L28</f>
        <v>15475284.3399599</v>
      </c>
      <c r="M71" s="23" t="n">
        <f aca="false">M28</f>
        <v>16808750.2317259</v>
      </c>
      <c r="N71" s="23" t="n">
        <f aca="false">N28</f>
        <v>18257117.4878507</v>
      </c>
    </row>
    <row r="73" customFormat="false" ht="15" hidden="false" customHeight="false" outlineLevel="0" collapsed="false">
      <c r="C73" s="13" t="s">
        <v>44</v>
      </c>
      <c r="E73" s="5" t="s">
        <v>3</v>
      </c>
      <c r="F73" s="5" t="s">
        <v>3</v>
      </c>
      <c r="G73" s="5" t="s">
        <v>3</v>
      </c>
      <c r="H73" s="5" t="s">
        <v>3</v>
      </c>
      <c r="J73" s="5" t="s">
        <v>3</v>
      </c>
      <c r="K73" s="5" t="s">
        <v>3</v>
      </c>
      <c r="L73" s="5" t="s">
        <v>3</v>
      </c>
      <c r="M73" s="5" t="s">
        <v>3</v>
      </c>
      <c r="N73" s="5" t="s">
        <v>3</v>
      </c>
    </row>
    <row r="74" customFormat="false" ht="15" hidden="false" customHeight="false" outlineLevel="0" collapsed="false">
      <c r="C74" s="6" t="s">
        <v>45</v>
      </c>
      <c r="E74" s="23" t="n">
        <f aca="false">E43</f>
        <v>8467800</v>
      </c>
      <c r="F74" s="23" t="n">
        <f aca="false">F43</f>
        <v>9286000</v>
      </c>
      <c r="G74" s="23" t="n">
        <f aca="false">G43</f>
        <v>10075800</v>
      </c>
      <c r="H74" s="23" t="n">
        <f aca="false">H43</f>
        <v>10714400</v>
      </c>
      <c r="J74" s="23" t="n">
        <f aca="false">J43</f>
        <v>11093468.4403922</v>
      </c>
      <c r="K74" s="23" t="n">
        <f aca="false">K43</f>
        <v>12049364.4007946</v>
      </c>
      <c r="L74" s="23" t="n">
        <f aca="false">L43</f>
        <v>13087627.4848808</v>
      </c>
      <c r="M74" s="23" t="n">
        <f aca="false">M43</f>
        <v>14215355.0582064</v>
      </c>
      <c r="N74" s="23" t="n">
        <f aca="false">N43</f>
        <v>15440256.0482654</v>
      </c>
    </row>
    <row r="76" customFormat="false" ht="15" hidden="false" customHeight="false" outlineLevel="0" collapsed="false">
      <c r="C76" s="13" t="s">
        <v>46</v>
      </c>
      <c r="E76" s="5" t="s">
        <v>3</v>
      </c>
      <c r="F76" s="5" t="s">
        <v>3</v>
      </c>
      <c r="G76" s="5" t="s">
        <v>3</v>
      </c>
      <c r="H76" s="5" t="s">
        <v>3</v>
      </c>
      <c r="J76" s="5" t="s">
        <v>3</v>
      </c>
      <c r="K76" s="5" t="s">
        <v>3</v>
      </c>
      <c r="L76" s="5" t="s">
        <v>3</v>
      </c>
      <c r="M76" s="5" t="s">
        <v>3</v>
      </c>
      <c r="N76" s="5" t="s">
        <v>3</v>
      </c>
    </row>
    <row r="77" customFormat="false" ht="15" hidden="false" customHeight="false" outlineLevel="0" collapsed="false">
      <c r="C77" s="6" t="s">
        <v>47</v>
      </c>
      <c r="E77" s="16" t="n">
        <f aca="false">E71-E74</f>
        <v>1162200</v>
      </c>
      <c r="F77" s="16" t="n">
        <f aca="false">F71-F74</f>
        <v>1201800</v>
      </c>
      <c r="G77" s="16" t="n">
        <f aca="false">G71-G74</f>
        <v>1314200</v>
      </c>
      <c r="H77" s="16" t="n">
        <f aca="false">H71-H74</f>
        <v>1362300</v>
      </c>
      <c r="J77" s="16" t="n">
        <f aca="false">J71-J74</f>
        <v>2023850.08275224</v>
      </c>
      <c r="K77" s="16" t="n">
        <f aca="false">K71-K74</f>
        <v>2198240.09692659</v>
      </c>
      <c r="L77" s="16" t="n">
        <f aca="false">L71-L74</f>
        <v>2387656.85507913</v>
      </c>
      <c r="M77" s="16" t="n">
        <f aca="false">M71-M74</f>
        <v>2593395.17351945</v>
      </c>
      <c r="N77" s="16" t="n">
        <f aca="false">N71-N74</f>
        <v>2816861.43958533</v>
      </c>
    </row>
    <row r="78" customFormat="false" ht="15" hidden="false" customHeight="false" outlineLevel="0" collapsed="false">
      <c r="C78" s="4" t="s">
        <v>48</v>
      </c>
      <c r="E78" s="8" t="n">
        <v>1162200</v>
      </c>
      <c r="F78" s="8" t="n">
        <v>1201800</v>
      </c>
      <c r="G78" s="8" t="n">
        <v>1314200</v>
      </c>
      <c r="H78" s="8" t="n">
        <v>1362300</v>
      </c>
      <c r="J78" s="5" t="s">
        <v>3</v>
      </c>
      <c r="K78" s="5" t="s">
        <v>3</v>
      </c>
      <c r="L78" s="5" t="s">
        <v>3</v>
      </c>
      <c r="M78" s="5" t="s">
        <v>3</v>
      </c>
      <c r="N78" s="5" t="s">
        <v>3</v>
      </c>
    </row>
    <row r="79" customFormat="false" ht="15" hidden="false" customHeight="false" outlineLevel="0" collapsed="false">
      <c r="C79" s="4" t="s">
        <v>49</v>
      </c>
      <c r="E79" s="17" t="n">
        <f aca="false">E77-E78</f>
        <v>0</v>
      </c>
      <c r="F79" s="17" t="n">
        <f aca="false">F77-F78</f>
        <v>0</v>
      </c>
      <c r="G79" s="17" t="n">
        <f aca="false">G77-G78</f>
        <v>0</v>
      </c>
      <c r="H79" s="17" t="n">
        <f aca="false">H77-H78</f>
        <v>0</v>
      </c>
      <c r="J79" s="5" t="s">
        <v>3</v>
      </c>
      <c r="K79" s="5" t="s">
        <v>3</v>
      </c>
      <c r="L79" s="5" t="s">
        <v>3</v>
      </c>
      <c r="M79" s="5" t="s">
        <v>3</v>
      </c>
      <c r="N79" s="5" t="s">
        <v>3</v>
      </c>
    </row>
    <row r="81" customFormat="false" ht="15" hidden="false" customHeight="false" outlineLevel="0" collapsed="false">
      <c r="C81" s="13" t="s">
        <v>50</v>
      </c>
      <c r="E81" s="5" t="s">
        <v>3</v>
      </c>
      <c r="F81" s="5" t="s">
        <v>3</v>
      </c>
      <c r="G81" s="5" t="s">
        <v>3</v>
      </c>
      <c r="H81" s="5" t="s">
        <v>3</v>
      </c>
      <c r="J81" s="5" t="s">
        <v>3</v>
      </c>
      <c r="K81" s="5" t="s">
        <v>3</v>
      </c>
      <c r="L81" s="5" t="s">
        <v>3</v>
      </c>
      <c r="M81" s="5" t="s">
        <v>3</v>
      </c>
      <c r="N81" s="5" t="s">
        <v>3</v>
      </c>
    </row>
    <row r="82" customFormat="false" ht="15" hidden="false" customHeight="false" outlineLevel="0" collapsed="false">
      <c r="C82" s="6" t="s">
        <v>51</v>
      </c>
      <c r="E82" s="23" t="n">
        <f aca="false">E100</f>
        <v>368400</v>
      </c>
      <c r="F82" s="23" t="n">
        <f aca="false">F100</f>
        <v>387800</v>
      </c>
      <c r="G82" s="23" t="n">
        <f aca="false">G100</f>
        <v>459900</v>
      </c>
      <c r="H82" s="23" t="n">
        <f aca="false">H100</f>
        <v>516100</v>
      </c>
      <c r="J82" s="23" t="n">
        <f aca="false">J100</f>
        <v>508157.332518327</v>
      </c>
      <c r="K82" s="23" t="n">
        <f aca="false">K100</f>
        <v>566299.073010837</v>
      </c>
      <c r="L82" s="23" t="n">
        <f aca="false">L100</f>
        <v>627903.95033505</v>
      </c>
      <c r="M82" s="23" t="n">
        <f aca="false">M100</f>
        <v>693437.043438759</v>
      </c>
      <c r="N82" s="23" t="n">
        <f aca="false">N100</f>
        <v>763385.547033086</v>
      </c>
    </row>
    <row r="84" customFormat="false" ht="15" hidden="false" customHeight="false" outlineLevel="0" collapsed="false">
      <c r="C84" s="13" t="s">
        <v>52</v>
      </c>
    </row>
    <row r="85" customFormat="false" ht="15" hidden="false" customHeight="false" outlineLevel="0" collapsed="false">
      <c r="C85" s="6" t="s">
        <v>53</v>
      </c>
      <c r="E85" s="16" t="n">
        <f aca="false">E77+E82</f>
        <v>1530600</v>
      </c>
      <c r="F85" s="16" t="n">
        <f aca="false">F77+F82</f>
        <v>1589600</v>
      </c>
      <c r="G85" s="16" t="n">
        <f aca="false">G77+G82</f>
        <v>1774100</v>
      </c>
      <c r="H85" s="16" t="n">
        <f aca="false">H77+H82</f>
        <v>1878400</v>
      </c>
      <c r="J85" s="16" t="n">
        <f aca="false">J77+J82</f>
        <v>2532007.41527056</v>
      </c>
      <c r="K85" s="16" t="n">
        <f aca="false">K77+K82</f>
        <v>2764539.16993743</v>
      </c>
      <c r="L85" s="16" t="n">
        <f aca="false">L77+L82</f>
        <v>3015560.80541418</v>
      </c>
      <c r="M85" s="16" t="n">
        <f aca="false">M77+M82</f>
        <v>3286832.21695821</v>
      </c>
      <c r="N85" s="16" t="n">
        <f aca="false">N77+N82</f>
        <v>3580246.98661841</v>
      </c>
    </row>
    <row r="87" customFormat="false" ht="19.7" hidden="false" customHeight="false" outlineLevel="0" collapsed="false">
      <c r="C87" s="3" t="s">
        <v>54</v>
      </c>
    </row>
    <row r="89" customFormat="false" ht="15" hidden="false" customHeight="false" outlineLevel="0" collapsed="false">
      <c r="C89" s="13" t="s">
        <v>55</v>
      </c>
      <c r="E89" s="5" t="s">
        <v>3</v>
      </c>
      <c r="F89" s="5" t="s">
        <v>3</v>
      </c>
      <c r="G89" s="5" t="s">
        <v>3</v>
      </c>
      <c r="H89" s="5" t="s">
        <v>3</v>
      </c>
      <c r="J89" s="5" t="s">
        <v>3</v>
      </c>
      <c r="K89" s="5" t="s">
        <v>3</v>
      </c>
      <c r="L89" s="5" t="s">
        <v>3</v>
      </c>
      <c r="M89" s="5" t="s">
        <v>3</v>
      </c>
      <c r="N89" s="5" t="s">
        <v>3</v>
      </c>
    </row>
    <row r="90" customFormat="false" ht="15" hidden="false" customHeight="false" outlineLevel="0" collapsed="false">
      <c r="C90" s="7" t="s">
        <v>56</v>
      </c>
      <c r="E90" s="5" t="s">
        <v>3</v>
      </c>
      <c r="F90" s="9" t="n">
        <f aca="false">E94</f>
        <v>3356000</v>
      </c>
      <c r="G90" s="9" t="n">
        <f aca="false">F94</f>
        <v>3725100</v>
      </c>
      <c r="H90" s="9" t="n">
        <f aca="false">G94</f>
        <v>4184300</v>
      </c>
      <c r="J90" s="9" t="n">
        <f aca="false">H94</f>
        <v>4716000</v>
      </c>
      <c r="K90" s="9" t="n">
        <f aca="false">J94</f>
        <v>5255589.67157635</v>
      </c>
      <c r="L90" s="9" t="n">
        <f aca="false">K94</f>
        <v>5827319.29716531</v>
      </c>
      <c r="M90" s="9" t="n">
        <f aca="false">L94</f>
        <v>6435505.08392841</v>
      </c>
      <c r="N90" s="9" t="n">
        <f aca="false">M94</f>
        <v>7084668.48636528</v>
      </c>
    </row>
    <row r="91" customFormat="false" ht="15" hidden="false" customHeight="false" outlineLevel="0" collapsed="false">
      <c r="C91" s="7" t="s">
        <v>57</v>
      </c>
      <c r="E91" s="9" t="n">
        <f aca="false">E103</f>
        <v>376900</v>
      </c>
      <c r="F91" s="9" t="n">
        <f aca="false">F103</f>
        <v>564900</v>
      </c>
      <c r="G91" s="9" t="n">
        <f aca="false">G103</f>
        <v>601200</v>
      </c>
      <c r="H91" s="9" t="n">
        <f aca="false">H103</f>
        <v>644600</v>
      </c>
      <c r="J91" s="9" t="n">
        <f aca="false">J103</f>
        <v>699683.167844442</v>
      </c>
      <c r="K91" s="9" t="n">
        <f aca="false">K103</f>
        <v>759973.086844775</v>
      </c>
      <c r="L91" s="9" t="n">
        <f aca="false">L103</f>
        <v>825458.034824104</v>
      </c>
      <c r="M91" s="9" t="n">
        <f aca="false">M103</f>
        <v>896585.65421652</v>
      </c>
      <c r="N91" s="9" t="n">
        <f aca="false">N103</f>
        <v>973842.159666131</v>
      </c>
    </row>
    <row r="92" customFormat="false" ht="15" hidden="false" customHeight="false" outlineLevel="0" collapsed="false">
      <c r="C92" s="7" t="s">
        <v>58</v>
      </c>
      <c r="E92" s="9" t="n">
        <f aca="false">E100</f>
        <v>368400</v>
      </c>
      <c r="F92" s="9" t="n">
        <f aca="false">F100</f>
        <v>387800</v>
      </c>
      <c r="G92" s="9" t="n">
        <f aca="false">G100</f>
        <v>459900</v>
      </c>
      <c r="H92" s="9" t="n">
        <f aca="false">H100</f>
        <v>516100</v>
      </c>
      <c r="J92" s="9" t="n">
        <f aca="false">J100</f>
        <v>508157.332518327</v>
      </c>
      <c r="K92" s="9" t="n">
        <f aca="false">K100</f>
        <v>566299.073010837</v>
      </c>
      <c r="L92" s="9" t="n">
        <f aca="false">L100</f>
        <v>627903.95033505</v>
      </c>
      <c r="M92" s="9" t="n">
        <f aca="false">M100</f>
        <v>693437.043438759</v>
      </c>
      <c r="N92" s="9" t="n">
        <f aca="false">N100</f>
        <v>763385.547033086</v>
      </c>
    </row>
    <row r="93" customFormat="false" ht="15" hidden="false" customHeight="false" outlineLevel="0" collapsed="false">
      <c r="C93" s="7" t="s">
        <v>59</v>
      </c>
      <c r="E93" s="9" t="n">
        <f aca="false">E107</f>
        <v>3347500</v>
      </c>
      <c r="F93" s="9" t="n">
        <f aca="false">F107</f>
        <v>192000</v>
      </c>
      <c r="G93" s="9" t="n">
        <f aca="false">G107</f>
        <v>317900</v>
      </c>
      <c r="H93" s="9" t="n">
        <f aca="false">H107</f>
        <v>403200</v>
      </c>
      <c r="J93" s="9" t="n">
        <f aca="false">J107</f>
        <v>348063.836250234</v>
      </c>
      <c r="K93" s="9" t="n">
        <f aca="false">K107</f>
        <v>378055.611755025</v>
      </c>
      <c r="L93" s="9" t="n">
        <f aca="false">L107</f>
        <v>410631.702274041</v>
      </c>
      <c r="M93" s="9" t="n">
        <f aca="false">M107</f>
        <v>446014.791659114</v>
      </c>
      <c r="N93" s="9" t="n">
        <f aca="false">N107</f>
        <v>484446.751863217</v>
      </c>
    </row>
    <row r="94" customFormat="false" ht="15" hidden="false" customHeight="false" outlineLevel="0" collapsed="false">
      <c r="C94" s="6" t="s">
        <v>60</v>
      </c>
      <c r="E94" s="23" t="n">
        <f aca="false">E98</f>
        <v>3356000</v>
      </c>
      <c r="F94" s="23" t="n">
        <f aca="false">F98</f>
        <v>3725100</v>
      </c>
      <c r="G94" s="23" t="n">
        <f aca="false">G98</f>
        <v>4184300</v>
      </c>
      <c r="H94" s="23" t="n">
        <f aca="false">H98</f>
        <v>4716000</v>
      </c>
      <c r="J94" s="23" t="n">
        <f aca="false">J90+J91-J92+J93</f>
        <v>5255589.67157635</v>
      </c>
      <c r="K94" s="23" t="n">
        <f aca="false">K90+K91-K92+K93</f>
        <v>5827319.29716531</v>
      </c>
      <c r="L94" s="23" t="n">
        <f aca="false">L90+L91-L92+L93</f>
        <v>6435505.08392841</v>
      </c>
      <c r="M94" s="23" t="n">
        <f aca="false">M90+M91-M92+M93</f>
        <v>7084668.48636528</v>
      </c>
      <c r="N94" s="23" t="n">
        <f aca="false">N90+N91-N92+N93</f>
        <v>7779571.85086154</v>
      </c>
    </row>
    <row r="95" customFormat="false" ht="15" hidden="false" customHeight="false" outlineLevel="0" collapsed="false">
      <c r="C95" s="4" t="s">
        <v>61</v>
      </c>
      <c r="E95" s="17" t="n">
        <f aca="false">IF(E90="-",0,E90)+E91-E92+E93-E94</f>
        <v>0</v>
      </c>
      <c r="F95" s="17" t="n">
        <f aca="false">IF(F90="-",0,F90)+F91-F92+F93-F94</f>
        <v>0</v>
      </c>
      <c r="G95" s="17" t="n">
        <f aca="false">IF(G90="-",0,G90)+G91-G92+G93-G94</f>
        <v>0</v>
      </c>
      <c r="H95" s="17" t="n">
        <f aca="false">IF(H90="-",0,H90)+H91-H92+H93-H94</f>
        <v>0</v>
      </c>
      <c r="J95" s="17" t="n">
        <f aca="false">J90+J91-J92+J93-J94</f>
        <v>0</v>
      </c>
      <c r="K95" s="17" t="n">
        <f aca="false">K90+K91-K92+K93-K94</f>
        <v>0</v>
      </c>
      <c r="L95" s="17" t="n">
        <f aca="false">L90+L91-L92+L93-L94</f>
        <v>0</v>
      </c>
      <c r="M95" s="17" t="n">
        <f aca="false">M90+M91-M92+M93-M94</f>
        <v>0</v>
      </c>
      <c r="N95" s="17" t="n">
        <f aca="false">N90+N91-N92+N93-N94</f>
        <v>0</v>
      </c>
    </row>
    <row r="97" customFormat="false" ht="15" hidden="false" customHeight="false" outlineLevel="0" collapsed="false">
      <c r="C97" s="13" t="s">
        <v>62</v>
      </c>
      <c r="D97" s="15" t="s">
        <v>13</v>
      </c>
      <c r="E97" s="5" t="s">
        <v>3</v>
      </c>
      <c r="F97" s="5" t="s">
        <v>3</v>
      </c>
      <c r="G97" s="5" t="s">
        <v>3</v>
      </c>
      <c r="H97" s="5" t="s">
        <v>3</v>
      </c>
      <c r="J97" s="5" t="s">
        <v>3</v>
      </c>
      <c r="K97" s="5" t="s">
        <v>3</v>
      </c>
      <c r="L97" s="5" t="s">
        <v>3</v>
      </c>
      <c r="M97" s="5" t="s">
        <v>3</v>
      </c>
      <c r="N97" s="5" t="s">
        <v>3</v>
      </c>
    </row>
    <row r="98" customFormat="false" ht="15" hidden="false" customHeight="false" outlineLevel="0" collapsed="false">
      <c r="C98" s="7" t="s">
        <v>63</v>
      </c>
      <c r="E98" s="8" t="n">
        <v>3356000</v>
      </c>
      <c r="F98" s="8" t="n">
        <v>3725100</v>
      </c>
      <c r="G98" s="8" t="n">
        <v>4184300</v>
      </c>
      <c r="H98" s="8" t="n">
        <v>4716000</v>
      </c>
      <c r="J98" s="20" t="n">
        <f aca="false">J94</f>
        <v>5255589.67157635</v>
      </c>
      <c r="K98" s="20" t="n">
        <f aca="false">K94</f>
        <v>5827319.29716531</v>
      </c>
      <c r="L98" s="20" t="n">
        <f aca="false">L94</f>
        <v>6435505.08392841</v>
      </c>
      <c r="M98" s="20" t="n">
        <f aca="false">M94</f>
        <v>7084668.48636528</v>
      </c>
      <c r="N98" s="20" t="n">
        <f aca="false">N94</f>
        <v>7779571.85086154</v>
      </c>
    </row>
    <row r="99" customFormat="false" ht="15" hidden="false" customHeight="false" outlineLevel="0" collapsed="false">
      <c r="C99" s="7" t="s">
        <v>64</v>
      </c>
      <c r="E99" s="24" t="n">
        <f aca="false">E98/E100</f>
        <v>9.10966340933768</v>
      </c>
      <c r="F99" s="24" t="n">
        <f aca="false">F98/F100</f>
        <v>9.60572460030944</v>
      </c>
      <c r="G99" s="24" t="n">
        <f aca="false">G98/G100</f>
        <v>9.09828223526854</v>
      </c>
      <c r="H99" s="24" t="n">
        <f aca="false">H98/H100</f>
        <v>9.13776399922496</v>
      </c>
      <c r="J99" s="25" t="n">
        <f aca="false">AVERAGE(F99:H99)</f>
        <v>9.28059027826764</v>
      </c>
      <c r="K99" s="25" t="n">
        <f aca="false">J99</f>
        <v>9.28059027826764</v>
      </c>
      <c r="L99" s="25" t="n">
        <f aca="false">J99</f>
        <v>9.28059027826764</v>
      </c>
      <c r="M99" s="25" t="n">
        <f aca="false">J99</f>
        <v>9.28059027826764</v>
      </c>
      <c r="N99" s="25" t="n">
        <f aca="false">J99</f>
        <v>9.28059027826764</v>
      </c>
    </row>
    <row r="100" customFormat="false" ht="15" hidden="false" customHeight="false" outlineLevel="0" collapsed="false">
      <c r="C100" s="7" t="s">
        <v>58</v>
      </c>
      <c r="E100" s="8" t="n">
        <v>368400</v>
      </c>
      <c r="F100" s="8" t="n">
        <v>387800</v>
      </c>
      <c r="G100" s="8" t="n">
        <v>459900</v>
      </c>
      <c r="H100" s="8" t="n">
        <v>516100</v>
      </c>
      <c r="J100" s="9" t="n">
        <f aca="false">H98/J99</f>
        <v>508157.332518327</v>
      </c>
      <c r="K100" s="9" t="n">
        <f aca="false">J98/K99</f>
        <v>566299.073010837</v>
      </c>
      <c r="L100" s="9" t="n">
        <f aca="false">K98/L99</f>
        <v>627903.95033505</v>
      </c>
      <c r="M100" s="9" t="n">
        <f aca="false">L98/M99</f>
        <v>693437.043438759</v>
      </c>
      <c r="N100" s="9" t="n">
        <f aca="false">M98/N99</f>
        <v>763385.547033086</v>
      </c>
    </row>
    <row r="102" customFormat="false" ht="15" hidden="false" customHeight="false" outlineLevel="0" collapsed="false">
      <c r="C102" s="13" t="s">
        <v>65</v>
      </c>
      <c r="E102" s="5" t="s">
        <v>3</v>
      </c>
      <c r="F102" s="5" t="s">
        <v>3</v>
      </c>
      <c r="G102" s="5" t="s">
        <v>3</v>
      </c>
      <c r="H102" s="5" t="s">
        <v>3</v>
      </c>
      <c r="J102" s="5" t="s">
        <v>3</v>
      </c>
      <c r="K102" s="5" t="s">
        <v>3</v>
      </c>
      <c r="L102" s="5" t="s">
        <v>3</v>
      </c>
      <c r="M102" s="5" t="s">
        <v>3</v>
      </c>
      <c r="N102" s="5" t="s">
        <v>3</v>
      </c>
    </row>
    <row r="103" customFormat="false" ht="15" hidden="false" customHeight="false" outlineLevel="0" collapsed="false">
      <c r="C103" s="7" t="s">
        <v>57</v>
      </c>
      <c r="E103" s="8" t="n">
        <v>376900</v>
      </c>
      <c r="F103" s="8" t="n">
        <v>564900</v>
      </c>
      <c r="G103" s="8" t="n">
        <v>601200</v>
      </c>
      <c r="H103" s="8" t="n">
        <v>644600</v>
      </c>
      <c r="J103" s="9" t="n">
        <f aca="false">J104*J28</f>
        <v>699683.167844442</v>
      </c>
      <c r="K103" s="9" t="n">
        <f aca="false">K104*K28</f>
        <v>759973.086844775</v>
      </c>
      <c r="L103" s="9" t="n">
        <f aca="false">L104*L28</f>
        <v>825458.034824104</v>
      </c>
      <c r="M103" s="9" t="n">
        <f aca="false">M104*M28</f>
        <v>896585.65421652</v>
      </c>
      <c r="N103" s="9" t="n">
        <f aca="false">N104*N28</f>
        <v>973842.159666131</v>
      </c>
    </row>
    <row r="104" customFormat="false" ht="15" hidden="false" customHeight="false" outlineLevel="0" collapsed="false">
      <c r="C104" s="4" t="s">
        <v>66</v>
      </c>
      <c r="E104" s="11" t="n">
        <f aca="false">E103/E28</f>
        <v>0.0391381100726895</v>
      </c>
      <c r="F104" s="11" t="n">
        <f aca="false">F103/F28</f>
        <v>0.0538625831918992</v>
      </c>
      <c r="G104" s="11" t="n">
        <f aca="false">G103/G28</f>
        <v>0.0527831431079895</v>
      </c>
      <c r="H104" s="11" t="n">
        <f aca="false">H103/H28</f>
        <v>0.0533755082100243</v>
      </c>
      <c r="J104" s="12" t="n">
        <f aca="false">AVERAGE(F104:H104)</f>
        <v>0.0533404115033043</v>
      </c>
      <c r="K104" s="12" t="n">
        <f aca="false">J104</f>
        <v>0.0533404115033043</v>
      </c>
      <c r="L104" s="12" t="n">
        <f aca="false">J104</f>
        <v>0.0533404115033043</v>
      </c>
      <c r="M104" s="12" t="n">
        <f aca="false">J104</f>
        <v>0.0533404115033043</v>
      </c>
      <c r="N104" s="12" t="n">
        <f aca="false">J104</f>
        <v>0.0533404115033043</v>
      </c>
    </row>
    <row r="106" customFormat="false" ht="15" hidden="false" customHeight="false" outlineLevel="0" collapsed="false">
      <c r="C106" s="13" t="s">
        <v>67</v>
      </c>
      <c r="E106" s="5" t="s">
        <v>3</v>
      </c>
      <c r="F106" s="5" t="s">
        <v>3</v>
      </c>
      <c r="G106" s="5" t="s">
        <v>3</v>
      </c>
      <c r="H106" s="5" t="s">
        <v>3</v>
      </c>
      <c r="J106" s="5" t="s">
        <v>3</v>
      </c>
      <c r="K106" s="5" t="s">
        <v>3</v>
      </c>
      <c r="L106" s="5" t="s">
        <v>3</v>
      </c>
      <c r="M106" s="5" t="s">
        <v>3</v>
      </c>
      <c r="N106" s="5" t="s">
        <v>3</v>
      </c>
    </row>
    <row r="107" customFormat="false" ht="15" hidden="false" customHeight="false" outlineLevel="0" collapsed="false">
      <c r="C107" s="7" t="s">
        <v>59</v>
      </c>
      <c r="E107" s="9" t="n">
        <f aca="false">E94-0-E91+E92</f>
        <v>3347500</v>
      </c>
      <c r="F107" s="9" t="n">
        <f aca="false">F94-F90-F91+F92</f>
        <v>192000</v>
      </c>
      <c r="G107" s="9" t="n">
        <f aca="false">G94-G90-G91+G92</f>
        <v>317900</v>
      </c>
      <c r="H107" s="9" t="n">
        <f aca="false">H94-H90-H91+H92</f>
        <v>403200</v>
      </c>
      <c r="J107" s="9" t="n">
        <f aca="false">J108*J28</f>
        <v>348063.836250234</v>
      </c>
      <c r="K107" s="9" t="n">
        <f aca="false">K108*K28</f>
        <v>378055.611755025</v>
      </c>
      <c r="L107" s="9" t="n">
        <f aca="false">L108*L28</f>
        <v>410631.702274041</v>
      </c>
      <c r="M107" s="9" t="n">
        <f aca="false">M108*M28</f>
        <v>446014.791659114</v>
      </c>
      <c r="N107" s="9" t="n">
        <f aca="false">N108*N28</f>
        <v>484446.751863217</v>
      </c>
    </row>
    <row r="108" customFormat="false" ht="15" hidden="false" customHeight="false" outlineLevel="0" collapsed="false">
      <c r="C108" s="4" t="s">
        <v>66</v>
      </c>
      <c r="E108" s="11" t="n">
        <f aca="false">E107/E28</f>
        <v>0.347611630321911</v>
      </c>
      <c r="F108" s="11" t="n">
        <f aca="false">F107/F28</f>
        <v>0.0183069852590629</v>
      </c>
      <c r="G108" s="11" t="n">
        <f aca="false">G107/G28</f>
        <v>0.027910447761194</v>
      </c>
      <c r="H108" s="11" t="n">
        <f aca="false">H107/H28</f>
        <v>0.0333866039563788</v>
      </c>
      <c r="J108" s="12" t="n">
        <f aca="false">AVERAGE(F108:H108)</f>
        <v>0.0265346789922119</v>
      </c>
      <c r="K108" s="12" t="n">
        <f aca="false">J108</f>
        <v>0.0265346789922119</v>
      </c>
      <c r="L108" s="12" t="n">
        <f aca="false">J108</f>
        <v>0.0265346789922119</v>
      </c>
      <c r="M108" s="12" t="n">
        <f aca="false">J108</f>
        <v>0.0265346789922119</v>
      </c>
      <c r="N108" s="12" t="n">
        <f aca="false">J108</f>
        <v>0.0265346789922119</v>
      </c>
    </row>
    <row r="110" customFormat="false" ht="19.7" hidden="false" customHeight="false" outlineLevel="0" collapsed="false">
      <c r="C110" s="3" t="s">
        <v>68</v>
      </c>
    </row>
    <row r="112" customFormat="false" ht="15" hidden="false" customHeight="false" outlineLevel="0" collapsed="false">
      <c r="C112" s="13" t="s">
        <v>69</v>
      </c>
      <c r="D112" s="15" t="s">
        <v>13</v>
      </c>
      <c r="E112" s="5" t="s">
        <v>3</v>
      </c>
      <c r="F112" s="5" t="s">
        <v>3</v>
      </c>
      <c r="G112" s="5" t="s">
        <v>3</v>
      </c>
      <c r="H112" s="5" t="s">
        <v>3</v>
      </c>
      <c r="J112" s="5" t="s">
        <v>3</v>
      </c>
      <c r="K112" s="5" t="s">
        <v>3</v>
      </c>
      <c r="L112" s="5" t="s">
        <v>3</v>
      </c>
      <c r="M112" s="5" t="s">
        <v>3</v>
      </c>
      <c r="N112" s="5" t="s">
        <v>3</v>
      </c>
    </row>
    <row r="113" customFormat="false" ht="15" hidden="false" customHeight="false" outlineLevel="0" collapsed="false">
      <c r="C113" s="7" t="s">
        <v>70</v>
      </c>
      <c r="E113" s="8" t="n">
        <v>72000</v>
      </c>
      <c r="F113" s="8" t="n">
        <v>80200</v>
      </c>
      <c r="G113" s="8" t="n">
        <v>79100</v>
      </c>
      <c r="H113" s="8" t="n">
        <v>93800</v>
      </c>
      <c r="J113" s="9" t="n">
        <f aca="false">J119/365*J28</f>
        <v>97762.0241848642</v>
      </c>
      <c r="K113" s="9" t="n">
        <f aca="false">K119/365*K28</f>
        <v>106185.92916113</v>
      </c>
      <c r="L113" s="9" t="n">
        <f aca="false">L119/365*L28</f>
        <v>115335.700603857</v>
      </c>
      <c r="M113" s="9" t="n">
        <f aca="false">M119/365*M28</f>
        <v>125273.884580292</v>
      </c>
      <c r="N113" s="9" t="n">
        <f aca="false">N119/365*N28</f>
        <v>136068.416593219</v>
      </c>
    </row>
    <row r="114" customFormat="false" ht="15" hidden="false" customHeight="false" outlineLevel="0" collapsed="false">
      <c r="C114" s="7" t="s">
        <v>71</v>
      </c>
      <c r="E114" s="8" t="n">
        <v>270600</v>
      </c>
      <c r="F114" s="8" t="n">
        <v>287900</v>
      </c>
      <c r="G114" s="8" t="n">
        <v>290500</v>
      </c>
      <c r="H114" s="8" t="n">
        <v>311600</v>
      </c>
      <c r="J114" s="9" t="n">
        <f aca="false">J120/365*J35</f>
        <v>344322.675585813</v>
      </c>
      <c r="K114" s="9" t="n">
        <f aca="false">K120/365*K35</f>
        <v>373992.084791412</v>
      </c>
      <c r="L114" s="9" t="n">
        <f aca="false">L120/365*L35</f>
        <v>406218.031527139</v>
      </c>
      <c r="M114" s="9" t="n">
        <f aca="false">M120/365*M35</f>
        <v>441220.806129674</v>
      </c>
      <c r="N114" s="9" t="n">
        <f aca="false">N120/365*N35</f>
        <v>479239.680793719</v>
      </c>
    </row>
    <row r="115" customFormat="false" ht="15" hidden="false" customHeight="false" outlineLevel="0" collapsed="false">
      <c r="C115" s="7" t="s">
        <v>72</v>
      </c>
      <c r="E115" s="8" t="n">
        <v>3600</v>
      </c>
      <c r="F115" s="8" t="n">
        <v>94500</v>
      </c>
      <c r="G115" s="8" t="n">
        <v>3600</v>
      </c>
      <c r="H115" s="8" t="n">
        <v>130300</v>
      </c>
      <c r="J115" s="9" t="n">
        <f aca="false">J121*J43</f>
        <v>83922.4781063791</v>
      </c>
      <c r="K115" s="9" t="n">
        <f aca="false">K121*K43</f>
        <v>91153.8645965365</v>
      </c>
      <c r="L115" s="9" t="n">
        <f aca="false">L121*L43</f>
        <v>99008.3612682564</v>
      </c>
      <c r="M115" s="9" t="n">
        <f aca="false">M121*M43</f>
        <v>107539.659941067</v>
      </c>
      <c r="N115" s="9" t="n">
        <f aca="false">N121*N43</f>
        <v>116806.078922024</v>
      </c>
    </row>
    <row r="116" customFormat="false" ht="15" hidden="false" customHeight="false" outlineLevel="0" collapsed="false">
      <c r="C116" s="6" t="s">
        <v>73</v>
      </c>
      <c r="E116" s="16" t="n">
        <f aca="false">SUM(E113:E115)</f>
        <v>346200</v>
      </c>
      <c r="F116" s="16" t="n">
        <f aca="false">SUM(F113:F115)</f>
        <v>462600</v>
      </c>
      <c r="G116" s="16" t="n">
        <f aca="false">SUM(G113:G115)</f>
        <v>373200</v>
      </c>
      <c r="H116" s="16" t="n">
        <f aca="false">SUM(H113:H115)</f>
        <v>535700</v>
      </c>
      <c r="J116" s="16" t="n">
        <f aca="false">SUM(J113:J115)</f>
        <v>526007.177877056</v>
      </c>
      <c r="K116" s="16" t="n">
        <f aca="false">SUM(K113:K115)</f>
        <v>571331.878549078</v>
      </c>
      <c r="L116" s="16" t="n">
        <f aca="false">SUM(L113:L115)</f>
        <v>620562.093399252</v>
      </c>
      <c r="M116" s="16" t="n">
        <f aca="false">SUM(M113:M115)</f>
        <v>674034.350651032</v>
      </c>
      <c r="N116" s="16" t="n">
        <f aca="false">SUM(N113:N115)</f>
        <v>732114.176308962</v>
      </c>
    </row>
    <row r="118" customFormat="false" ht="15" hidden="false" customHeight="false" outlineLevel="0" collapsed="false">
      <c r="C118" s="13" t="s">
        <v>74</v>
      </c>
      <c r="E118" s="5" t="s">
        <v>3</v>
      </c>
      <c r="F118" s="5" t="s">
        <v>3</v>
      </c>
      <c r="G118" s="5" t="s">
        <v>3</v>
      </c>
      <c r="H118" s="5" t="s">
        <v>3</v>
      </c>
      <c r="J118" s="5" t="s">
        <v>3</v>
      </c>
      <c r="K118" s="5" t="s">
        <v>3</v>
      </c>
      <c r="L118" s="5" t="s">
        <v>3</v>
      </c>
      <c r="M118" s="5" t="s">
        <v>3</v>
      </c>
      <c r="N118" s="5" t="s">
        <v>3</v>
      </c>
    </row>
    <row r="119" customFormat="false" ht="15" hidden="false" customHeight="false" outlineLevel="0" collapsed="false">
      <c r="C119" s="7" t="s">
        <v>75</v>
      </c>
      <c r="E119" s="24" t="n">
        <f aca="false">E113/E28*365</f>
        <v>2.72897196261682</v>
      </c>
      <c r="F119" s="24" t="n">
        <f aca="false">F113/F28*365</f>
        <v>2.79114780983619</v>
      </c>
      <c r="G119" s="24" t="n">
        <f aca="false">G113/G28*365</f>
        <v>2.53481123792801</v>
      </c>
      <c r="H119" s="24" t="n">
        <f aca="false">H113/H28*365</f>
        <v>2.83496319358765</v>
      </c>
      <c r="J119" s="25" t="n">
        <f aca="false">AVERAGE(F119:H119)</f>
        <v>2.72030741378395</v>
      </c>
      <c r="K119" s="25" t="n">
        <f aca="false">J119</f>
        <v>2.72030741378395</v>
      </c>
      <c r="L119" s="25" t="n">
        <f aca="false">J119</f>
        <v>2.72030741378395</v>
      </c>
      <c r="M119" s="25" t="n">
        <f aca="false">J119</f>
        <v>2.72030741378395</v>
      </c>
      <c r="N119" s="25" t="n">
        <f aca="false">J119</f>
        <v>2.72030741378395</v>
      </c>
    </row>
    <row r="120" customFormat="false" ht="15" hidden="false" customHeight="false" outlineLevel="0" collapsed="false">
      <c r="C120" s="7" t="s">
        <v>76</v>
      </c>
      <c r="E120" s="24" t="n">
        <f aca="false">E114/E35*365</f>
        <v>33.5538116591928</v>
      </c>
      <c r="F120" s="24" t="n">
        <f aca="false">F114/F35*365</f>
        <v>31.3130605798743</v>
      </c>
      <c r="G120" s="24" t="n">
        <f aca="false">G114/G35*365</f>
        <v>30.0895314850024</v>
      </c>
      <c r="H120" s="24" t="n">
        <f aca="false">H114/H35*365</f>
        <v>31.100355482636</v>
      </c>
      <c r="J120" s="25" t="n">
        <f aca="false">AVERAGE(F120:H120)</f>
        <v>30.8343158491709</v>
      </c>
      <c r="K120" s="25" t="n">
        <f aca="false">J120</f>
        <v>30.8343158491709</v>
      </c>
      <c r="L120" s="25" t="n">
        <f aca="false">J120</f>
        <v>30.8343158491709</v>
      </c>
      <c r="M120" s="25" t="n">
        <f aca="false">J120</f>
        <v>30.8343158491709</v>
      </c>
      <c r="N120" s="25" t="n">
        <f aca="false">J120</f>
        <v>30.8343158491709</v>
      </c>
    </row>
    <row r="121" customFormat="false" ht="15" hidden="false" customHeight="false" outlineLevel="0" collapsed="false">
      <c r="C121" s="4" t="s">
        <v>77</v>
      </c>
      <c r="E121" s="11" t="n">
        <f aca="false">E115/E43</f>
        <v>0.000425139941897541</v>
      </c>
      <c r="F121" s="11" t="n">
        <f aca="false">F115/F43</f>
        <v>0.0101766099504631</v>
      </c>
      <c r="G121" s="11" t="n">
        <f aca="false">G115/G43</f>
        <v>0.000357291728696481</v>
      </c>
      <c r="H121" s="11" t="n">
        <f aca="false">H115/H43</f>
        <v>0.0121612036138281</v>
      </c>
      <c r="J121" s="12" t="n">
        <f aca="false">AVERAGE(F121:H121)</f>
        <v>0.00756503509766255</v>
      </c>
      <c r="K121" s="12" t="n">
        <f aca="false">J121</f>
        <v>0.00756503509766255</v>
      </c>
      <c r="L121" s="12" t="n">
        <f aca="false">J121</f>
        <v>0.00756503509766255</v>
      </c>
      <c r="M121" s="12" t="n">
        <f aca="false">J121</f>
        <v>0.00756503509766255</v>
      </c>
      <c r="N121" s="12" t="n">
        <f aca="false">J121</f>
        <v>0.00756503509766255</v>
      </c>
    </row>
    <row r="123" customFormat="false" ht="15" hidden="false" customHeight="false" outlineLevel="0" collapsed="false">
      <c r="C123" s="13" t="s">
        <v>78</v>
      </c>
      <c r="D123" s="15" t="s">
        <v>13</v>
      </c>
      <c r="E123" s="5" t="s">
        <v>3</v>
      </c>
      <c r="F123" s="5" t="s">
        <v>3</v>
      </c>
      <c r="G123" s="5" t="s">
        <v>3</v>
      </c>
      <c r="H123" s="5" t="s">
        <v>3</v>
      </c>
      <c r="J123" s="5" t="s">
        <v>3</v>
      </c>
      <c r="K123" s="5" t="s">
        <v>3</v>
      </c>
      <c r="L123" s="5" t="s">
        <v>3</v>
      </c>
      <c r="M123" s="5" t="s">
        <v>3</v>
      </c>
      <c r="N123" s="5" t="s">
        <v>3</v>
      </c>
    </row>
    <row r="124" customFormat="false" ht="15" hidden="false" customHeight="false" outlineLevel="0" collapsed="false">
      <c r="C124" s="7" t="s">
        <v>79</v>
      </c>
      <c r="E124" s="8" t="n">
        <v>366900</v>
      </c>
      <c r="F124" s="8" t="n">
        <v>426200</v>
      </c>
      <c r="G124" s="8" t="n">
        <v>399500</v>
      </c>
      <c r="H124" s="8" t="n">
        <v>439600</v>
      </c>
      <c r="J124" s="9" t="n">
        <f aca="false">J133/365*J43</f>
        <v>468053.409613811</v>
      </c>
      <c r="K124" s="9" t="n">
        <f aca="false">K133/365*K43</f>
        <v>508384.381474092</v>
      </c>
      <c r="L124" s="9" t="n">
        <f aca="false">L133/365*L43</f>
        <v>552190.570601857</v>
      </c>
      <c r="M124" s="9" t="n">
        <f aca="false">M133/365*M43</f>
        <v>599771.427630185</v>
      </c>
      <c r="N124" s="9" t="n">
        <f aca="false">N133/365*N43</f>
        <v>651452.206091584</v>
      </c>
    </row>
    <row r="125" customFormat="false" ht="15" hidden="false" customHeight="false" outlineLevel="0" collapsed="false">
      <c r="C125" s="7" t="s">
        <v>80</v>
      </c>
      <c r="E125" s="8" t="n">
        <v>181500</v>
      </c>
      <c r="F125" s="8" t="n">
        <v>173000</v>
      </c>
      <c r="G125" s="8" t="n">
        <v>190100</v>
      </c>
      <c r="H125" s="8" t="n">
        <v>207500</v>
      </c>
      <c r="J125" s="9" t="n">
        <f aca="false">J134*J43</f>
        <v>210271.681202067</v>
      </c>
      <c r="K125" s="9" t="n">
        <f aca="false">K134*K43</f>
        <v>228390.25716666</v>
      </c>
      <c r="L125" s="9" t="n">
        <f aca="false">L134*L43</f>
        <v>248070.064739371</v>
      </c>
      <c r="M125" s="9" t="n">
        <f aca="false">M134*M43</f>
        <v>269445.631277037</v>
      </c>
      <c r="N125" s="9" t="n">
        <f aca="false">N134*N43</f>
        <v>292663.07601668</v>
      </c>
    </row>
    <row r="126" customFormat="false" ht="15" hidden="false" customHeight="false" outlineLevel="0" collapsed="false">
      <c r="C126" s="7" t="s">
        <v>81</v>
      </c>
      <c r="E126" s="8" t="n">
        <v>64500</v>
      </c>
      <c r="F126" s="8" t="n">
        <v>65900</v>
      </c>
      <c r="G126" s="8" t="n">
        <v>71000</v>
      </c>
      <c r="H126" s="8" t="n">
        <v>83000</v>
      </c>
      <c r="J126" s="9" t="n">
        <f aca="false">J135*J43</f>
        <v>80944.8814690134</v>
      </c>
      <c r="K126" s="9" t="n">
        <f aca="false">K135*K43</f>
        <v>87919.6960301426</v>
      </c>
      <c r="L126" s="9" t="n">
        <f aca="false">L135*L43</f>
        <v>95495.5126222744</v>
      </c>
      <c r="M126" s="9" t="n">
        <f aca="false">M135*M43</f>
        <v>103724.118061833</v>
      </c>
      <c r="N126" s="9" t="n">
        <f aca="false">N135*N43</f>
        <v>112661.761503499</v>
      </c>
    </row>
    <row r="127" customFormat="false" ht="15" hidden="false" customHeight="false" outlineLevel="0" collapsed="false">
      <c r="C127" s="7" t="s">
        <v>82</v>
      </c>
      <c r="E127" s="8" t="n">
        <v>521100</v>
      </c>
      <c r="F127" s="8" t="n">
        <v>537000</v>
      </c>
      <c r="G127" s="8" t="n">
        <v>620600</v>
      </c>
      <c r="H127" s="8" t="n">
        <v>628800</v>
      </c>
      <c r="J127" s="9" t="n">
        <f aca="false">J136*J28</f>
        <v>689778.325432866</v>
      </c>
      <c r="K127" s="9" t="n">
        <f aca="false">K136*K28</f>
        <v>749214.769354551</v>
      </c>
      <c r="L127" s="9" t="n">
        <f aca="false">L136*L28</f>
        <v>813772.70047843</v>
      </c>
      <c r="M127" s="9" t="n">
        <f aca="false">M136*M28</f>
        <v>883893.424330737</v>
      </c>
      <c r="N127" s="9" t="n">
        <f aca="false">N136*N28</f>
        <v>960056.272612483</v>
      </c>
    </row>
    <row r="128" customFormat="false" ht="15" hidden="false" customHeight="false" outlineLevel="0" collapsed="false">
      <c r="C128" s="7" t="s">
        <v>83</v>
      </c>
      <c r="E128" s="8" t="n">
        <v>185800</v>
      </c>
      <c r="F128" s="8" t="n">
        <v>182500</v>
      </c>
      <c r="G128" s="8" t="n">
        <v>198800</v>
      </c>
      <c r="H128" s="8" t="n">
        <v>220100</v>
      </c>
      <c r="J128" s="9" t="n">
        <f aca="false">J137*J43</f>
        <v>221596.218868671</v>
      </c>
      <c r="K128" s="9" t="n">
        <f aca="false">K137*K43</f>
        <v>240690.601441188</v>
      </c>
      <c r="L128" s="9" t="n">
        <f aca="false">L137*L43</f>
        <v>261430.298395362</v>
      </c>
      <c r="M128" s="9" t="n">
        <f aca="false">M137*M43</f>
        <v>283957.082286773</v>
      </c>
      <c r="N128" s="9" t="n">
        <f aca="false">N137*N43</f>
        <v>308424.941851528</v>
      </c>
    </row>
    <row r="129" customFormat="false" ht="15" hidden="false" customHeight="false" outlineLevel="0" collapsed="false">
      <c r="C129" s="7" t="s">
        <v>84</v>
      </c>
      <c r="E129" s="8" t="n">
        <v>704500</v>
      </c>
      <c r="F129" s="8" t="n">
        <v>752500</v>
      </c>
      <c r="G129" s="8" t="n">
        <v>847200</v>
      </c>
      <c r="H129" s="8" t="n">
        <v>913300</v>
      </c>
      <c r="J129" s="9" t="n">
        <f aca="false">J138*J43</f>
        <v>925783.390793786</v>
      </c>
      <c r="K129" s="9" t="n">
        <f aca="false">K138*K43</f>
        <v>1005555.79094279</v>
      </c>
      <c r="L129" s="9" t="n">
        <f aca="false">L138*L43</f>
        <v>1092201.97591967</v>
      </c>
      <c r="M129" s="9" t="n">
        <f aca="false">M138*M43</f>
        <v>1186314.24228027</v>
      </c>
      <c r="N129" s="9" t="n">
        <f aca="false">N138*N43</f>
        <v>1288535.9232682</v>
      </c>
    </row>
    <row r="130" customFormat="false" ht="15" hidden="false" customHeight="false" outlineLevel="0" collapsed="false">
      <c r="C130" s="6" t="s">
        <v>85</v>
      </c>
      <c r="E130" s="16" t="n">
        <f aca="false">SUM(E124:E129)</f>
        <v>2024300</v>
      </c>
      <c r="F130" s="16" t="n">
        <f aca="false">SUM(F124:F129)</f>
        <v>2137100</v>
      </c>
      <c r="G130" s="16" t="n">
        <f aca="false">SUM(G124:G129)</f>
        <v>2327200</v>
      </c>
      <c r="H130" s="16" t="n">
        <f aca="false">SUM(H124:H129)</f>
        <v>2492300</v>
      </c>
      <c r="J130" s="16" t="n">
        <f aca="false">SUM(J124:J129)</f>
        <v>2596427.90738021</v>
      </c>
      <c r="K130" s="16" t="n">
        <f aca="false">SUM(K124:K129)</f>
        <v>2820155.49640943</v>
      </c>
      <c r="L130" s="16" t="n">
        <f aca="false">SUM(L124:L129)</f>
        <v>3063161.12275697</v>
      </c>
      <c r="M130" s="16" t="n">
        <f aca="false">SUM(M124:M129)</f>
        <v>3327105.92586683</v>
      </c>
      <c r="N130" s="16" t="n">
        <f aca="false">SUM(N124:N129)</f>
        <v>3613794.18134397</v>
      </c>
    </row>
    <row r="132" customFormat="false" ht="15" hidden="false" customHeight="false" outlineLevel="0" collapsed="false">
      <c r="C132" s="13" t="s">
        <v>86</v>
      </c>
      <c r="E132" s="5" t="s">
        <v>3</v>
      </c>
      <c r="F132" s="5" t="s">
        <v>3</v>
      </c>
      <c r="G132" s="5" t="s">
        <v>3</v>
      </c>
      <c r="H132" s="5" t="s">
        <v>3</v>
      </c>
      <c r="J132" s="5" t="s">
        <v>3</v>
      </c>
      <c r="K132" s="5" t="s">
        <v>3</v>
      </c>
      <c r="L132" s="5" t="s">
        <v>3</v>
      </c>
      <c r="M132" s="5" t="s">
        <v>3</v>
      </c>
      <c r="N132" s="5" t="s">
        <v>3</v>
      </c>
    </row>
    <row r="133" customFormat="false" ht="15" hidden="false" customHeight="false" outlineLevel="0" collapsed="false">
      <c r="C133" s="7" t="s">
        <v>87</v>
      </c>
      <c r="E133" s="24" t="n">
        <f aca="false">E124/E43*365</f>
        <v>15.8150286969461</v>
      </c>
      <c r="F133" s="24" t="n">
        <f aca="false">F124/F43*365</f>
        <v>16.7524230023692</v>
      </c>
      <c r="G133" s="24" t="n">
        <f aca="false">G124/G43*365</f>
        <v>14.4720518469997</v>
      </c>
      <c r="H133" s="24" t="n">
        <f aca="false">H124/H43*365</f>
        <v>14.9755469274994</v>
      </c>
      <c r="J133" s="25" t="n">
        <f aca="false">AVERAGE(F133:H133)</f>
        <v>15.4000072589561</v>
      </c>
      <c r="K133" s="25" t="n">
        <f aca="false">J133</f>
        <v>15.4000072589561</v>
      </c>
      <c r="L133" s="25" t="n">
        <f aca="false">J133</f>
        <v>15.4000072589561</v>
      </c>
      <c r="M133" s="25" t="n">
        <f aca="false">J133</f>
        <v>15.4000072589561</v>
      </c>
      <c r="N133" s="25" t="n">
        <f aca="false">J133</f>
        <v>15.4000072589561</v>
      </c>
    </row>
    <row r="134" customFormat="false" ht="15" hidden="false" customHeight="false" outlineLevel="0" collapsed="false">
      <c r="C134" s="4" t="s">
        <v>88</v>
      </c>
      <c r="E134" s="11" t="n">
        <f aca="false">E125/E43</f>
        <v>0.0214341387373344</v>
      </c>
      <c r="F134" s="11" t="n">
        <f aca="false">F125/F43</f>
        <v>0.0186301959939694</v>
      </c>
      <c r="G134" s="11" t="n">
        <f aca="false">G125/G43</f>
        <v>0.0188669882292225</v>
      </c>
      <c r="H134" s="11" t="n">
        <f aca="false">H125/H43</f>
        <v>0.0193664600910924</v>
      </c>
      <c r="J134" s="12" t="n">
        <f aca="false">AVERAGE(F134:H134)</f>
        <v>0.0189545481047614</v>
      </c>
      <c r="K134" s="12" t="n">
        <f aca="false">J134</f>
        <v>0.0189545481047614</v>
      </c>
      <c r="L134" s="12" t="n">
        <f aca="false">J134</f>
        <v>0.0189545481047614</v>
      </c>
      <c r="M134" s="12" t="n">
        <f aca="false">J134</f>
        <v>0.0189545481047614</v>
      </c>
      <c r="N134" s="12" t="n">
        <f aca="false">J134</f>
        <v>0.0189545481047614</v>
      </c>
    </row>
    <row r="135" customFormat="false" ht="15" hidden="false" customHeight="false" outlineLevel="0" collapsed="false">
      <c r="C135" s="4" t="s">
        <v>89</v>
      </c>
      <c r="E135" s="11" t="n">
        <f aca="false">E126/E43</f>
        <v>0.00761709062566428</v>
      </c>
      <c r="F135" s="11" t="n">
        <f aca="false">F126/F43</f>
        <v>0.00709670471677795</v>
      </c>
      <c r="G135" s="11" t="n">
        <f aca="false">G126/G43</f>
        <v>0.00704658687151392</v>
      </c>
      <c r="H135" s="11" t="n">
        <f aca="false">H126/H43</f>
        <v>0.00774658403643694</v>
      </c>
      <c r="J135" s="12" t="n">
        <f aca="false">AVERAGE(F135:H135)</f>
        <v>0.00729662520824294</v>
      </c>
      <c r="K135" s="12" t="n">
        <f aca="false">J135</f>
        <v>0.00729662520824294</v>
      </c>
      <c r="L135" s="12" t="n">
        <f aca="false">J135</f>
        <v>0.00729662520824294</v>
      </c>
      <c r="M135" s="12" t="n">
        <f aca="false">J135</f>
        <v>0.00729662520824294</v>
      </c>
      <c r="N135" s="12" t="n">
        <f aca="false">J135</f>
        <v>0.00729662520824294</v>
      </c>
    </row>
    <row r="136" customFormat="false" ht="15" hidden="false" customHeight="false" outlineLevel="0" collapsed="false">
      <c r="C136" s="4" t="s">
        <v>90</v>
      </c>
      <c r="E136" s="11" t="n">
        <f aca="false">E127/E28</f>
        <v>0.0541121495327103</v>
      </c>
      <c r="F136" s="11" t="n">
        <f aca="false">F127/F28</f>
        <v>0.0512023493964416</v>
      </c>
      <c r="G136" s="11" t="n">
        <f aca="false">G127/G28</f>
        <v>0.054486391571554</v>
      </c>
      <c r="H136" s="11" t="n">
        <f aca="false">H127/H28</f>
        <v>0.0520672037891146</v>
      </c>
      <c r="J136" s="12" t="n">
        <f aca="false">AVERAGE(F136:H136)</f>
        <v>0.0525853149190367</v>
      </c>
      <c r="K136" s="12" t="n">
        <f aca="false">J136</f>
        <v>0.0525853149190367</v>
      </c>
      <c r="L136" s="12" t="n">
        <f aca="false">J136</f>
        <v>0.0525853149190367</v>
      </c>
      <c r="M136" s="12" t="n">
        <f aca="false">J136</f>
        <v>0.0525853149190367</v>
      </c>
      <c r="N136" s="12" t="n">
        <f aca="false">J136</f>
        <v>0.0525853149190367</v>
      </c>
    </row>
    <row r="137" customFormat="false" ht="15" hidden="false" customHeight="false" outlineLevel="0" collapsed="false">
      <c r="C137" s="4" t="s">
        <v>91</v>
      </c>
      <c r="E137" s="11" t="n">
        <f aca="false">E128/E43</f>
        <v>0.0219419447790453</v>
      </c>
      <c r="F137" s="11" t="n">
        <f aca="false">F128/F43</f>
        <v>0.019653241438725</v>
      </c>
      <c r="G137" s="11" t="n">
        <f aca="false">G128/G43</f>
        <v>0.019730443240239</v>
      </c>
      <c r="H137" s="11" t="n">
        <f aca="false">H128/H43</f>
        <v>0.0205424475472262</v>
      </c>
      <c r="J137" s="12" t="n">
        <f aca="false">AVERAGE(F137:H137)</f>
        <v>0.01997537740873</v>
      </c>
      <c r="K137" s="12" t="n">
        <f aca="false">J137</f>
        <v>0.01997537740873</v>
      </c>
      <c r="L137" s="12" t="n">
        <f aca="false">J137</f>
        <v>0.01997537740873</v>
      </c>
      <c r="M137" s="12" t="n">
        <f aca="false">J137</f>
        <v>0.01997537740873</v>
      </c>
      <c r="N137" s="12" t="n">
        <f aca="false">J137</f>
        <v>0.01997537740873</v>
      </c>
    </row>
    <row r="138" customFormat="false" ht="15" hidden="false" customHeight="false" outlineLevel="0" collapsed="false">
      <c r="C138" s="4" t="s">
        <v>92</v>
      </c>
      <c r="E138" s="11" t="n">
        <f aca="false">E129/E43</f>
        <v>0.0831975247407827</v>
      </c>
      <c r="F138" s="11" t="n">
        <f aca="false">F129/F43</f>
        <v>0.0810359681240577</v>
      </c>
      <c r="G138" s="11" t="n">
        <f aca="false">G129/G43</f>
        <v>0.0840826534865718</v>
      </c>
      <c r="H138" s="11" t="n">
        <f aca="false">H129/H43</f>
        <v>0.0852404241021429</v>
      </c>
      <c r="J138" s="12" t="n">
        <f aca="false">AVERAGE(F138:H138)</f>
        <v>0.0834530152375908</v>
      </c>
      <c r="K138" s="12" t="n">
        <f aca="false">J138</f>
        <v>0.0834530152375908</v>
      </c>
      <c r="L138" s="12" t="n">
        <f aca="false">J138</f>
        <v>0.0834530152375908</v>
      </c>
      <c r="M138" s="12" t="n">
        <f aca="false">J138</f>
        <v>0.0834530152375908</v>
      </c>
      <c r="N138" s="12" t="n">
        <f aca="false">J138</f>
        <v>0.0834530152375908</v>
      </c>
    </row>
    <row r="140" customFormat="false" ht="15" hidden="false" customHeight="false" outlineLevel="0" collapsed="false">
      <c r="C140" s="13" t="s">
        <v>93</v>
      </c>
      <c r="E140" s="5" t="s">
        <v>3</v>
      </c>
      <c r="F140" s="5" t="s">
        <v>3</v>
      </c>
      <c r="G140" s="5" t="s">
        <v>3</v>
      </c>
      <c r="H140" s="5" t="s">
        <v>3</v>
      </c>
      <c r="J140" s="5" t="s">
        <v>3</v>
      </c>
      <c r="K140" s="5" t="s">
        <v>3</v>
      </c>
      <c r="L140" s="5" t="s">
        <v>3</v>
      </c>
      <c r="M140" s="5" t="s">
        <v>3</v>
      </c>
      <c r="N140" s="5" t="s">
        <v>3</v>
      </c>
    </row>
    <row r="141" customFormat="false" ht="15" hidden="false" customHeight="false" outlineLevel="0" collapsed="false">
      <c r="C141" s="6" t="s">
        <v>94</v>
      </c>
      <c r="E141" s="16" t="n">
        <f aca="false">E116-E130</f>
        <v>-1678100</v>
      </c>
      <c r="F141" s="16" t="n">
        <f aca="false">F116-F130</f>
        <v>-1674500</v>
      </c>
      <c r="G141" s="16" t="n">
        <f aca="false">G116-G130</f>
        <v>-1954000</v>
      </c>
      <c r="H141" s="16" t="n">
        <f aca="false">H116-H130</f>
        <v>-1956600</v>
      </c>
      <c r="J141" s="16" t="n">
        <f aca="false">J116-J130</f>
        <v>-2070420.72950316</v>
      </c>
      <c r="K141" s="16" t="n">
        <f aca="false">K116-K130</f>
        <v>-2248823.61786035</v>
      </c>
      <c r="L141" s="16" t="n">
        <f aca="false">L116-L130</f>
        <v>-2442599.02935771</v>
      </c>
      <c r="M141" s="16" t="n">
        <f aca="false">M116-M130</f>
        <v>-2653071.5752158</v>
      </c>
      <c r="N141" s="16" t="n">
        <f aca="false">N116-N130</f>
        <v>-2881680.00503501</v>
      </c>
    </row>
    <row r="142" customFormat="false" ht="15" hidden="false" customHeight="false" outlineLevel="0" collapsed="false">
      <c r="C142" s="7" t="s">
        <v>95</v>
      </c>
      <c r="E142" s="5" t="s">
        <v>3</v>
      </c>
      <c r="F142" s="9" t="n">
        <f aca="false">F141-E141</f>
        <v>3600</v>
      </c>
      <c r="G142" s="9" t="n">
        <f aca="false">G141-F141</f>
        <v>-279500</v>
      </c>
      <c r="H142" s="9" t="n">
        <f aca="false">H141-G141</f>
        <v>-2600</v>
      </c>
      <c r="J142" s="9" t="n">
        <f aca="false">J141-H141</f>
        <v>-113820.729503158</v>
      </c>
      <c r="K142" s="9" t="n">
        <f aca="false">K141-J141</f>
        <v>-178402.888357189</v>
      </c>
      <c r="L142" s="9" t="n">
        <f aca="false">L141-K141</f>
        <v>-193775.411497366</v>
      </c>
      <c r="M142" s="9" t="n">
        <f aca="false">M141-L141</f>
        <v>-210472.545858085</v>
      </c>
      <c r="N142" s="9" t="n">
        <f aca="false">N141-M141</f>
        <v>-228608.429819209</v>
      </c>
    </row>
    <row r="145" customFormat="false" ht="15" hidden="false" customHeight="false" outlineLevel="0" collapsed="false">
      <c r="C145" s="6" t="s">
        <v>96</v>
      </c>
      <c r="E145" s="5" t="s">
        <v>3</v>
      </c>
      <c r="F145" s="5" t="s">
        <v>3</v>
      </c>
      <c r="G145" s="5" t="s">
        <v>3</v>
      </c>
      <c r="H145" s="5" t="s">
        <v>3</v>
      </c>
      <c r="J145" s="5" t="s">
        <v>3</v>
      </c>
      <c r="K145" s="5" t="s">
        <v>3</v>
      </c>
      <c r="L145" s="5" t="s">
        <v>3</v>
      </c>
      <c r="M145" s="5" t="s">
        <v>3</v>
      </c>
      <c r="N145" s="5" t="s">
        <v>3</v>
      </c>
    </row>
    <row r="146" customFormat="false" ht="15" hidden="false" customHeight="false" outlineLevel="0" collapsed="false">
      <c r="C146" s="15" t="s">
        <v>97</v>
      </c>
      <c r="E146" s="5" t="s">
        <v>3</v>
      </c>
      <c r="F146" s="5" t="s">
        <v>3</v>
      </c>
      <c r="G146" s="5" t="s">
        <v>3</v>
      </c>
      <c r="H146" s="5" t="s">
        <v>3</v>
      </c>
      <c r="J146" s="5" t="s">
        <v>3</v>
      </c>
      <c r="K146" s="5" t="s">
        <v>3</v>
      </c>
      <c r="L146" s="5" t="s">
        <v>3</v>
      </c>
      <c r="M146" s="5" t="s">
        <v>3</v>
      </c>
      <c r="N146" s="5" t="s">
        <v>3</v>
      </c>
    </row>
    <row r="147" customFormat="false" ht="15" hidden="false" customHeight="false" outlineLevel="0" collapsed="false">
      <c r="C147" s="15" t="s">
        <v>98</v>
      </c>
      <c r="E147" s="5" t="s">
        <v>3</v>
      </c>
      <c r="F147" s="5" t="s">
        <v>3</v>
      </c>
      <c r="G147" s="5" t="s">
        <v>3</v>
      </c>
      <c r="H147" s="5" t="s">
        <v>3</v>
      </c>
      <c r="J147" s="5" t="s">
        <v>3</v>
      </c>
      <c r="K147" s="5" t="s">
        <v>3</v>
      </c>
      <c r="L147" s="5" t="s">
        <v>3</v>
      </c>
      <c r="M147" s="5" t="s">
        <v>3</v>
      </c>
      <c r="N147" s="5" t="s">
        <v>3</v>
      </c>
    </row>
    <row r="148" customFormat="false" ht="15" hidden="false" customHeight="false" outlineLevel="0" collapsed="false">
      <c r="C148" s="15" t="s">
        <v>99</v>
      </c>
      <c r="E148" s="5" t="s">
        <v>3</v>
      </c>
      <c r="F148" s="5" t="s">
        <v>3</v>
      </c>
      <c r="G148" s="5" t="s">
        <v>3</v>
      </c>
      <c r="H148" s="5" t="s">
        <v>3</v>
      </c>
      <c r="J148" s="5" t="s">
        <v>3</v>
      </c>
      <c r="K148" s="5" t="s">
        <v>3</v>
      </c>
      <c r="L148" s="5" t="s">
        <v>3</v>
      </c>
      <c r="M148" s="5" t="s">
        <v>3</v>
      </c>
      <c r="N148" s="5" t="s">
        <v>3</v>
      </c>
    </row>
    <row r="149" customFormat="false" ht="15" hidden="false" customHeight="false" outlineLevel="0" collapsed="false">
      <c r="C149" s="15" t="s">
        <v>100</v>
      </c>
      <c r="E149" s="5" t="s">
        <v>3</v>
      </c>
      <c r="F149" s="5" t="s">
        <v>3</v>
      </c>
      <c r="G149" s="5" t="s">
        <v>3</v>
      </c>
      <c r="H149" s="5" t="s">
        <v>3</v>
      </c>
      <c r="J149" s="5" t="s">
        <v>3</v>
      </c>
      <c r="K149" s="5" t="s">
        <v>3</v>
      </c>
      <c r="L149" s="5" t="s">
        <v>3</v>
      </c>
      <c r="M149" s="5" t="s">
        <v>3</v>
      </c>
      <c r="N149" s="5" t="s">
        <v>3</v>
      </c>
    </row>
    <row r="150" customFormat="false" ht="15" hidden="false" customHeight="false" outlineLevel="0" collapsed="false">
      <c r="C150" s="15" t="s">
        <v>101</v>
      </c>
      <c r="E150" s="5" t="s">
        <v>3</v>
      </c>
      <c r="F150" s="5" t="s">
        <v>3</v>
      </c>
      <c r="G150" s="5" t="s">
        <v>3</v>
      </c>
      <c r="H150" s="5" t="s">
        <v>3</v>
      </c>
      <c r="J150" s="5" t="s">
        <v>3</v>
      </c>
      <c r="K150" s="5" t="s">
        <v>3</v>
      </c>
      <c r="L150" s="5" t="s">
        <v>3</v>
      </c>
      <c r="M150" s="5" t="s">
        <v>3</v>
      </c>
      <c r="N150" s="5" t="s">
        <v>3</v>
      </c>
    </row>
    <row r="151" customFormat="false" ht="15" hidden="false" customHeight="false" outlineLevel="0" collapsed="false">
      <c r="C151" s="15" t="s">
        <v>102</v>
      </c>
      <c r="E151" s="5" t="s">
        <v>3</v>
      </c>
      <c r="F151" s="5" t="s">
        <v>3</v>
      </c>
      <c r="G151" s="5" t="s">
        <v>3</v>
      </c>
      <c r="H151" s="5" t="s">
        <v>3</v>
      </c>
      <c r="J151" s="5" t="s">
        <v>3</v>
      </c>
      <c r="K151" s="5" t="s">
        <v>3</v>
      </c>
      <c r="L151" s="5" t="s">
        <v>3</v>
      </c>
      <c r="M151" s="5" t="s">
        <v>3</v>
      </c>
      <c r="N151" s="5" t="s">
        <v>3</v>
      </c>
    </row>
  </sheetData>
  <mergeCells count="1">
    <mergeCell ref="C1:D1"/>
  </mergeCells>
  <hyperlinks>
    <hyperlink ref="E9" r:id="rId2" display="https://www.revelata.com/docviewer?pvid=174090"/>
    <hyperlink ref="F9" r:id="rId3" display="https://www.revelata.com/docviewer?pvid=174090"/>
    <hyperlink ref="G9" r:id="rId4" display="https://www.revelata.com/docviewer?pvid=174090"/>
    <hyperlink ref="H9" r:id="rId5" display="https://www.revelata.com/docviewer?pvid=174090"/>
    <hyperlink ref="E10" r:id="rId6" display="https://www.revelata.com/docviewer?pvid=174635"/>
    <hyperlink ref="F10" r:id="rId7" display="https://www.revelata.com/docviewer?pvid=174635"/>
    <hyperlink ref="G10" r:id="rId8" display="https://www.revelata.com/docviewer?pvid=174635"/>
    <hyperlink ref="H10" r:id="rId9" display="https://www.revelata.com/docviewer?pvid=174635"/>
    <hyperlink ref="E12" r:id="rId10" display="https://www.revelata.com/docviewer?pvid=174090"/>
    <hyperlink ref="F12" r:id="rId11" display="https://www.revelata.com/docviewer?pvid=174090"/>
    <hyperlink ref="G12" r:id="rId12" display="https://www.revelata.com/docviewer?pvid=174090"/>
    <hyperlink ref="H12" r:id="rId13" display="https://www.revelata.com/docviewer?pvid=174090"/>
    <hyperlink ref="E16" r:id="rId14" display="https://www.revelata.com/docviewer?pvid=578"/>
    <hyperlink ref="F16" r:id="rId15" display="https://www.revelata.com/docviewer?pvid=578"/>
    <hyperlink ref="G16" r:id="rId16" display="https://www.revelata.com/docviewer?pvid=578"/>
    <hyperlink ref="H16" r:id="rId17" display="https://www.revelata.com/docviewer?pvid=578"/>
    <hyperlink ref="E19" r:id="rId18" display="https://www.revelata.com/docviewer?pvid=10145"/>
    <hyperlink ref="F19" r:id="rId19" display="https://www.revelata.com/docviewer?pvid=10145"/>
    <hyperlink ref="G19" r:id="rId20" display="https://www.revelata.com/docviewer?pvid=10145"/>
    <hyperlink ref="H19" r:id="rId21" display="https://www.revelata.com/docviewer?pvid=10145"/>
    <hyperlink ref="E20" r:id="rId22" display="https://www.revelata.com/docviewer?pvid=10145"/>
    <hyperlink ref="F20" r:id="rId23" display="https://www.revelata.com/docviewer?pvid=10145"/>
    <hyperlink ref="G20" r:id="rId24" display="https://www.revelata.com/docviewer?pvid=10145"/>
    <hyperlink ref="H20" r:id="rId25" display="https://www.revelata.com/docviewer?pvid=10145"/>
    <hyperlink ref="E21" r:id="rId26" display="https://www.revelata.com/docviewer?pvid=10145"/>
    <hyperlink ref="F21" r:id="rId27" display="https://www.revelata.com/docviewer?pvid=10145"/>
    <hyperlink ref="G21" r:id="rId28" display="https://www.revelata.com/docviewer?pvid=10145"/>
    <hyperlink ref="H21" r:id="rId29" display="https://www.revelata.com/docviewer?pvid=10145"/>
    <hyperlink ref="E22" r:id="rId30" display="https://www.revelata.com/docviewer?pvid=10145"/>
    <hyperlink ref="F22" r:id="rId31" display="https://www.revelata.com/docviewer?pvid=10145"/>
    <hyperlink ref="G22" r:id="rId32" display="https://www.revelata.com/docviewer?pvid=10145"/>
    <hyperlink ref="H22" r:id="rId33" display="https://www.revelata.com/docviewer?pvid=10145"/>
    <hyperlink ref="E28" r:id="rId34" display="https://www.revelata.com/docviewer?pvid=10145"/>
    <hyperlink ref="F28" r:id="rId35" display="https://www.revelata.com/docviewer?pvid=10145"/>
    <hyperlink ref="G28" r:id="rId36" display="https://www.revelata.com/docviewer?pvid=10145"/>
    <hyperlink ref="H28" r:id="rId37" display="https://www.revelata.com/docviewer?pvid=10145"/>
    <hyperlink ref="E35" r:id="rId38" display="https://www.revelata.com/docviewer?pvid=174113"/>
    <hyperlink ref="F35" r:id="rId39" display="https://www.revelata.com/docviewer?pvid=174113"/>
    <hyperlink ref="G35" r:id="rId40" display="https://www.revelata.com/docviewer?pvid=174113"/>
    <hyperlink ref="H35" r:id="rId41" display="https://www.revelata.com/docviewer?pvid=174113"/>
    <hyperlink ref="E36" r:id="rId42" display="https://www.revelata.com/docviewer?pvid=172780"/>
    <hyperlink ref="F36" r:id="rId43" display="https://www.revelata.com/docviewer?pvid=172780"/>
    <hyperlink ref="G36" r:id="rId44" display="https://www.revelata.com/docviewer?pvid=172780"/>
    <hyperlink ref="H36" r:id="rId45" display="https://www.revelata.com/docviewer?pvid=172780"/>
    <hyperlink ref="E37" r:id="rId46" display="https://www.revelata.com/docviewer?pvid=174122"/>
    <hyperlink ref="F37" r:id="rId47" display="https://www.revelata.com/docviewer?pvid=174122"/>
    <hyperlink ref="G37" r:id="rId48" display="https://www.revelata.com/docviewer?pvid=174122"/>
    <hyperlink ref="H37" r:id="rId49" display="https://www.revelata.com/docviewer?pvid=174122"/>
    <hyperlink ref="E38" r:id="rId50" display="https://www.revelata.com/docviewer?pvid=174131"/>
    <hyperlink ref="F38" r:id="rId51" display="https://www.revelata.com/docviewer?pvid=174131"/>
    <hyperlink ref="G38" r:id="rId52" display="https://www.revelata.com/docviewer?pvid=174131"/>
    <hyperlink ref="H38" r:id="rId53" display="https://www.revelata.com/docviewer?pvid=174131"/>
    <hyperlink ref="E39" r:id="rId54" display="https://www.revelata.com/docviewer?pvid=174140"/>
    <hyperlink ref="F39" r:id="rId55" display="https://www.revelata.com/docviewer?pvid=174140"/>
    <hyperlink ref="G39" r:id="rId56" display="https://www.revelata.com/docviewer?pvid=174140"/>
    <hyperlink ref="H39" r:id="rId57" display="https://www.revelata.com/docviewer?pvid=174140"/>
    <hyperlink ref="E40" r:id="rId58" display="https://www.revelata.com/docviewer?pvid=174149"/>
    <hyperlink ref="F40" r:id="rId59" display="https://www.revelata.com/docviewer?pvid=174149"/>
    <hyperlink ref="G40" r:id="rId60" display="https://www.revelata.com/docviewer?pvid=174149"/>
    <hyperlink ref="H40" r:id="rId61" display="https://www.revelata.com/docviewer?pvid=174149"/>
    <hyperlink ref="E41" r:id="rId62" display="https://www.revelata.com/docviewer?pvid=174155"/>
    <hyperlink ref="F41" r:id="rId63" display="https://www.revelata.com/docviewer?pvid=174155"/>
    <hyperlink ref="G41" r:id="rId64" display="https://www.revelata.com/docviewer?pvid=174155"/>
    <hyperlink ref="H41" r:id="rId65" display="https://www.revelata.com/docviewer?pvid=174155"/>
    <hyperlink ref="E44" r:id="rId66" display="https://www.revelata.com/docviewer?pvid=174164"/>
    <hyperlink ref="F44" r:id="rId67" display="https://www.revelata.com/docviewer?pvid=174164"/>
    <hyperlink ref="G44" r:id="rId68" display="https://www.revelata.com/docviewer?pvid=174164"/>
    <hyperlink ref="H44" r:id="rId69" display="https://www.revelata.com/docviewer?pvid=174164"/>
    <hyperlink ref="E78" r:id="rId70" display="https://www.revelata.com/docviewer?pvid=174172"/>
    <hyperlink ref="F78" r:id="rId71" display="https://www.revelata.com/docviewer?pvid=174172"/>
    <hyperlink ref="G78" r:id="rId72" display="https://www.revelata.com/docviewer?pvid=174172"/>
    <hyperlink ref="H78" r:id="rId73" display="https://www.revelata.com/docviewer?pvid=174172"/>
    <hyperlink ref="E98" r:id="rId74" display="https://www.revelata.com/docviewer?pvid=174200"/>
    <hyperlink ref="F98" r:id="rId75" display="https://www.revelata.com/docviewer?pvid=174200"/>
    <hyperlink ref="G98" r:id="rId76" display="https://www.revelata.com/docviewer?pvid=174200"/>
    <hyperlink ref="H98" r:id="rId77" display="https://www.revelata.com/docviewer?pvid=174200"/>
    <hyperlink ref="E100" r:id="rId78" display="https://www.revelata.com/docviewer?pvid=174149"/>
    <hyperlink ref="F100" r:id="rId79" display="https://www.revelata.com/docviewer?pvid=174149"/>
    <hyperlink ref="G100" r:id="rId80" display="https://www.revelata.com/docviewer?pvid=174149"/>
    <hyperlink ref="H100" r:id="rId81" display="https://www.revelata.com/docviewer?pvid=174149"/>
    <hyperlink ref="E103" r:id="rId82" display="https://www.revelata.com/docviewer?pvid=174215"/>
    <hyperlink ref="F103" r:id="rId83" display="https://www.revelata.com/docviewer?pvid=174215"/>
    <hyperlink ref="G103" r:id="rId84" display="https://www.revelata.com/docviewer?pvid=174215"/>
    <hyperlink ref="H103" r:id="rId85" display="https://www.revelata.com/docviewer?pvid=174215"/>
    <hyperlink ref="E113" r:id="rId86" display="https://www.revelata.com/docviewer?pvid=174243"/>
    <hyperlink ref="F113" r:id="rId87" display="https://www.revelata.com/docviewer?pvid=174243"/>
    <hyperlink ref="G113" r:id="rId88" display="https://www.revelata.com/docviewer?pvid=174243"/>
    <hyperlink ref="H113" r:id="rId89" display="https://www.revelata.com/docviewer?pvid=174243"/>
    <hyperlink ref="E114" r:id="rId90" display="https://www.revelata.com/docviewer?pvid=174273"/>
    <hyperlink ref="F114" r:id="rId91" display="https://www.revelata.com/docviewer?pvid=174273"/>
    <hyperlink ref="G114" r:id="rId92" display="https://www.revelata.com/docviewer?pvid=174273"/>
    <hyperlink ref="H114" r:id="rId93" display="https://www.revelata.com/docviewer?pvid=174273"/>
    <hyperlink ref="E115" r:id="rId94" display="https://www.revelata.com/docviewer?pvid=174285"/>
    <hyperlink ref="F115" r:id="rId95" display="https://www.revelata.com/docviewer?pvid=174285"/>
    <hyperlink ref="G115" r:id="rId96" display="https://www.revelata.com/docviewer?pvid=174285"/>
    <hyperlink ref="H115" r:id="rId97" display="https://www.revelata.com/docviewer?pvid=174285"/>
    <hyperlink ref="E124" r:id="rId98" display="https://www.revelata.com/docviewer?pvid=174313"/>
    <hyperlink ref="F124" r:id="rId99" display="https://www.revelata.com/docviewer?pvid=174313"/>
    <hyperlink ref="G124" r:id="rId100" display="https://www.revelata.com/docviewer?pvid=174313"/>
    <hyperlink ref="H124" r:id="rId101" display="https://www.revelata.com/docviewer?pvid=174313"/>
    <hyperlink ref="E125" r:id="rId102" display="https://www.revelata.com/docviewer?pvid=174321"/>
    <hyperlink ref="F125" r:id="rId103" display="https://www.revelata.com/docviewer?pvid=174321"/>
    <hyperlink ref="G125" r:id="rId104" display="https://www.revelata.com/docviewer?pvid=174321"/>
    <hyperlink ref="H125" r:id="rId105" display="https://www.revelata.com/docviewer?pvid=174321"/>
    <hyperlink ref="E126" r:id="rId106" display="https://www.revelata.com/docviewer?pvid=174341"/>
    <hyperlink ref="F126" r:id="rId107" display="https://www.revelata.com/docviewer?pvid=174341"/>
    <hyperlink ref="G126" r:id="rId108" display="https://www.revelata.com/docviewer?pvid=174341"/>
    <hyperlink ref="H126" r:id="rId109" display="https://www.revelata.com/docviewer?pvid=174341"/>
    <hyperlink ref="E127" r:id="rId110" display="https://www.revelata.com/docviewer?pvid=10899"/>
    <hyperlink ref="F127" r:id="rId111" display="https://www.revelata.com/docviewer?pvid=10899"/>
    <hyperlink ref="G127" r:id="rId112" display="https://www.revelata.com/docviewer?pvid=10899"/>
    <hyperlink ref="H127" r:id="rId113" display="https://www.revelata.com/docviewer?pvid=10899"/>
    <hyperlink ref="E128" r:id="rId114" display="https://www.revelata.com/docviewer?pvid=174332"/>
    <hyperlink ref="F128" r:id="rId115" display="https://www.revelata.com/docviewer?pvid=174332"/>
    <hyperlink ref="G128" r:id="rId116" display="https://www.revelata.com/docviewer?pvid=174332"/>
    <hyperlink ref="H128" r:id="rId117" display="https://www.revelata.com/docviewer?pvid=174332"/>
    <hyperlink ref="E129" r:id="rId118" display="https://www.revelata.com/docviewer?pvid=174348"/>
    <hyperlink ref="F129" r:id="rId119" display="https://www.revelata.com/docviewer?pvid=174348"/>
    <hyperlink ref="G129" r:id="rId120" display="https://www.revelata.com/docviewer?pvid=174348"/>
    <hyperlink ref="H129" r:id="rId121" display="https://www.revelata.com/docviewer?pvid=174348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12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2026-06-15T17:06:59Z</dcterms:created>
  <dc:creator>openpyxl</dc:creator>
  <dc:description/>
  <dc:language>en-US</dc:language>
  <cp:lastModifiedBy/>
  <dcterms:modified xsi:type="dcterms:W3CDTF">2026-06-15T17:06:59Z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